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U01242547\Downloads\"/>
    </mc:Choice>
  </mc:AlternateContent>
  <xr:revisionPtr revIDLastSave="0" documentId="13_ncr:1_{E28AC499-F375-48C6-AAA0-BF42ED9A9C64}" xr6:coauthVersionLast="47" xr6:coauthVersionMax="47" xr10:uidLastSave="{00000000-0000-0000-0000-000000000000}"/>
  <bookViews>
    <workbookView xWindow="28680" yWindow="-120" windowWidth="29040" windowHeight="15840" activeTab="5" xr2:uid="{2D544E63-B8E6-4818-A3D6-402950FFC4F5}"/>
  </bookViews>
  <sheets>
    <sheet name="Instructions" sheetId="6" r:id="rId1"/>
    <sheet name="SHEET-1" sheetId="9" r:id="rId2"/>
    <sheet name="SHEET-2" sheetId="8" r:id="rId3"/>
    <sheet name="EXTRA-1" sheetId="3" state="hidden" r:id="rId4"/>
    <sheet name="SHEET-3" sheetId="5" r:id="rId5"/>
    <sheet name="SHEET-4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C2" i="5"/>
  <c r="M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X7" i="9" l="1"/>
  <c r="X3" i="9"/>
  <c r="V101" i="5"/>
  <c r="R101" i="5"/>
  <c r="V100" i="5"/>
  <c r="R100" i="5"/>
  <c r="V99" i="5"/>
  <c r="R99" i="5"/>
  <c r="V98" i="5"/>
  <c r="R98" i="5"/>
  <c r="V97" i="5"/>
  <c r="R97" i="5"/>
  <c r="V96" i="5"/>
  <c r="R96" i="5"/>
  <c r="V95" i="5"/>
  <c r="R95" i="5"/>
  <c r="V94" i="5"/>
  <c r="R94" i="5"/>
  <c r="V93" i="5"/>
  <c r="R93" i="5"/>
  <c r="V92" i="5"/>
  <c r="R92" i="5"/>
  <c r="V91" i="5"/>
  <c r="R91" i="5"/>
  <c r="V90" i="5"/>
  <c r="R90" i="5"/>
  <c r="V89" i="5"/>
  <c r="R89" i="5"/>
  <c r="V88" i="5"/>
  <c r="R88" i="5"/>
  <c r="V87" i="5"/>
  <c r="R87" i="5"/>
  <c r="V86" i="5"/>
  <c r="R86" i="5"/>
  <c r="V85" i="5"/>
  <c r="R85" i="5"/>
  <c r="V84" i="5"/>
  <c r="R84" i="5"/>
  <c r="V83" i="5"/>
  <c r="R83" i="5"/>
  <c r="V82" i="5"/>
  <c r="R82" i="5"/>
  <c r="V81" i="5"/>
  <c r="R81" i="5"/>
  <c r="V80" i="5"/>
  <c r="R80" i="5"/>
  <c r="V79" i="5"/>
  <c r="R79" i="5"/>
  <c r="V78" i="5"/>
  <c r="R78" i="5"/>
  <c r="V77" i="5"/>
  <c r="R77" i="5"/>
  <c r="V76" i="5"/>
  <c r="R76" i="5"/>
  <c r="V75" i="5"/>
  <c r="R75" i="5"/>
  <c r="V74" i="5"/>
  <c r="R74" i="5"/>
  <c r="V73" i="5"/>
  <c r="R73" i="5"/>
  <c r="V72" i="5"/>
  <c r="R72" i="5"/>
  <c r="V71" i="5"/>
  <c r="R71" i="5"/>
  <c r="V70" i="5"/>
  <c r="R70" i="5"/>
  <c r="V69" i="5"/>
  <c r="R69" i="5"/>
  <c r="V68" i="5"/>
  <c r="R68" i="5"/>
  <c r="V67" i="5"/>
  <c r="R67" i="5"/>
  <c r="V66" i="5"/>
  <c r="R66" i="5"/>
  <c r="V65" i="5"/>
  <c r="R65" i="5"/>
  <c r="V64" i="5"/>
  <c r="R64" i="5"/>
  <c r="V63" i="5"/>
  <c r="R63" i="5"/>
  <c r="V62" i="5"/>
  <c r="R62" i="5"/>
  <c r="V61" i="5"/>
  <c r="R61" i="5"/>
  <c r="V60" i="5"/>
  <c r="R60" i="5"/>
  <c r="V59" i="5"/>
  <c r="R59" i="5"/>
  <c r="V58" i="5"/>
  <c r="R58" i="5"/>
  <c r="V57" i="5"/>
  <c r="R57" i="5"/>
  <c r="V56" i="5"/>
  <c r="R56" i="5"/>
  <c r="V55" i="5"/>
  <c r="R55" i="5"/>
  <c r="V54" i="5"/>
  <c r="R54" i="5"/>
  <c r="V53" i="5"/>
  <c r="R53" i="5"/>
  <c r="V52" i="5"/>
  <c r="R52" i="5"/>
  <c r="V51" i="5"/>
  <c r="R51" i="5"/>
  <c r="V50" i="5"/>
  <c r="R50" i="5"/>
  <c r="V49" i="5"/>
  <c r="R49" i="5"/>
  <c r="V48" i="5"/>
  <c r="R48" i="5"/>
  <c r="V47" i="5"/>
  <c r="R47" i="5"/>
  <c r="V46" i="5"/>
  <c r="R46" i="5"/>
  <c r="V45" i="5"/>
  <c r="R45" i="5"/>
  <c r="V44" i="5"/>
  <c r="R44" i="5"/>
  <c r="V43" i="5"/>
  <c r="R43" i="5"/>
  <c r="V42" i="5"/>
  <c r="R42" i="5"/>
  <c r="V41" i="5"/>
  <c r="R41" i="5"/>
  <c r="V40" i="5"/>
  <c r="R40" i="5"/>
  <c r="V39" i="5"/>
  <c r="R39" i="5"/>
  <c r="V38" i="5"/>
  <c r="R38" i="5"/>
  <c r="V37" i="5"/>
  <c r="R37" i="5"/>
  <c r="V36" i="5"/>
  <c r="R36" i="5"/>
  <c r="V35" i="5"/>
  <c r="R35" i="5"/>
  <c r="V34" i="5"/>
  <c r="R34" i="5"/>
  <c r="V33" i="5"/>
  <c r="R33" i="5"/>
  <c r="V32" i="5"/>
  <c r="R32" i="5"/>
  <c r="V31" i="5"/>
  <c r="R31" i="5"/>
  <c r="V30" i="5"/>
  <c r="R30" i="5"/>
  <c r="V29" i="5"/>
  <c r="R29" i="5"/>
  <c r="V28" i="5"/>
  <c r="R28" i="5"/>
  <c r="V27" i="5"/>
  <c r="R27" i="5"/>
  <c r="V26" i="5"/>
  <c r="R26" i="5"/>
  <c r="V25" i="5"/>
  <c r="R25" i="5"/>
  <c r="V24" i="5"/>
  <c r="R24" i="5"/>
  <c r="V23" i="5"/>
  <c r="R23" i="5"/>
  <c r="V22" i="5"/>
  <c r="R22" i="5"/>
  <c r="V21" i="5"/>
  <c r="R21" i="5"/>
  <c r="V20" i="5"/>
  <c r="R20" i="5"/>
  <c r="V19" i="5"/>
  <c r="R19" i="5"/>
  <c r="V18" i="5"/>
  <c r="R18" i="5"/>
  <c r="V17" i="5"/>
  <c r="R17" i="5"/>
  <c r="V16" i="5"/>
  <c r="R16" i="5"/>
  <c r="V15" i="5"/>
  <c r="R15" i="5"/>
  <c r="V14" i="5"/>
  <c r="R14" i="5"/>
  <c r="V13" i="5"/>
  <c r="R13" i="5"/>
  <c r="V12" i="5"/>
  <c r="R12" i="5"/>
  <c r="V11" i="5"/>
  <c r="R11" i="5"/>
  <c r="V10" i="5"/>
  <c r="R10" i="5"/>
  <c r="V9" i="5"/>
  <c r="R9" i="5"/>
  <c r="V8" i="5"/>
  <c r="R8" i="5"/>
  <c r="V7" i="5"/>
  <c r="R7" i="5"/>
  <c r="V6" i="5"/>
  <c r="R6" i="5"/>
  <c r="V5" i="5"/>
  <c r="R5" i="5"/>
  <c r="V4" i="5"/>
  <c r="R4" i="5"/>
  <c r="V3" i="5"/>
  <c r="R3" i="5"/>
  <c r="X101" i="5"/>
  <c r="T101" i="5"/>
  <c r="X100" i="5"/>
  <c r="T100" i="5"/>
  <c r="X99" i="5"/>
  <c r="T99" i="5"/>
  <c r="X98" i="5"/>
  <c r="T98" i="5"/>
  <c r="X97" i="5"/>
  <c r="T97" i="5"/>
  <c r="X96" i="5"/>
  <c r="T96" i="5"/>
  <c r="X95" i="5"/>
  <c r="T95" i="5"/>
  <c r="X94" i="5"/>
  <c r="T94" i="5"/>
  <c r="X93" i="5"/>
  <c r="T93" i="5"/>
  <c r="X92" i="5"/>
  <c r="T92" i="5"/>
  <c r="X91" i="5"/>
  <c r="T91" i="5"/>
  <c r="X90" i="5"/>
  <c r="T90" i="5"/>
  <c r="X89" i="5"/>
  <c r="T89" i="5"/>
  <c r="X88" i="5"/>
  <c r="T88" i="5"/>
  <c r="X87" i="5"/>
  <c r="T87" i="5"/>
  <c r="X86" i="5"/>
  <c r="T86" i="5"/>
  <c r="X85" i="5"/>
  <c r="T85" i="5"/>
  <c r="X84" i="5"/>
  <c r="T84" i="5"/>
  <c r="X83" i="5"/>
  <c r="T83" i="5"/>
  <c r="X82" i="5"/>
  <c r="T82" i="5"/>
  <c r="X81" i="5"/>
  <c r="T81" i="5"/>
  <c r="X80" i="5"/>
  <c r="T80" i="5"/>
  <c r="X79" i="5"/>
  <c r="T79" i="5"/>
  <c r="X78" i="5"/>
  <c r="T78" i="5"/>
  <c r="X77" i="5"/>
  <c r="T77" i="5"/>
  <c r="X76" i="5"/>
  <c r="T76" i="5"/>
  <c r="X75" i="5"/>
  <c r="T75" i="5"/>
  <c r="X74" i="5"/>
  <c r="T74" i="5"/>
  <c r="X73" i="5"/>
  <c r="T73" i="5"/>
  <c r="X72" i="5"/>
  <c r="T72" i="5"/>
  <c r="X71" i="5"/>
  <c r="T71" i="5"/>
  <c r="X70" i="5"/>
  <c r="T70" i="5"/>
  <c r="X69" i="5"/>
  <c r="T69" i="5"/>
  <c r="X68" i="5"/>
  <c r="T68" i="5"/>
  <c r="X67" i="5"/>
  <c r="T67" i="5"/>
  <c r="X66" i="5"/>
  <c r="T66" i="5"/>
  <c r="X65" i="5"/>
  <c r="T65" i="5"/>
  <c r="X64" i="5"/>
  <c r="T64" i="5"/>
  <c r="X63" i="5"/>
  <c r="T63" i="5"/>
  <c r="X62" i="5"/>
  <c r="T62" i="5"/>
  <c r="X61" i="5"/>
  <c r="T61" i="5"/>
  <c r="X60" i="5"/>
  <c r="T60" i="5"/>
  <c r="X59" i="5"/>
  <c r="T59" i="5"/>
  <c r="X58" i="5"/>
  <c r="T58" i="5"/>
  <c r="X57" i="5"/>
  <c r="T57" i="5"/>
  <c r="X56" i="5"/>
  <c r="T56" i="5"/>
  <c r="X55" i="5"/>
  <c r="T55" i="5"/>
  <c r="X54" i="5"/>
  <c r="T54" i="5"/>
  <c r="X53" i="5"/>
  <c r="T53" i="5"/>
  <c r="X52" i="5"/>
  <c r="T52" i="5"/>
  <c r="X51" i="5"/>
  <c r="T51" i="5"/>
  <c r="X50" i="5"/>
  <c r="T50" i="5"/>
  <c r="X49" i="5"/>
  <c r="T49" i="5"/>
  <c r="X48" i="5"/>
  <c r="T48" i="5"/>
  <c r="X47" i="5"/>
  <c r="T47" i="5"/>
  <c r="X46" i="5"/>
  <c r="T46" i="5"/>
  <c r="X45" i="5"/>
  <c r="T45" i="5"/>
  <c r="X44" i="5"/>
  <c r="T44" i="5"/>
  <c r="X43" i="5"/>
  <c r="T43" i="5"/>
  <c r="X42" i="5"/>
  <c r="T42" i="5"/>
  <c r="X41" i="5"/>
  <c r="T41" i="5"/>
  <c r="X40" i="5"/>
  <c r="T40" i="5"/>
  <c r="X39" i="5"/>
  <c r="T39" i="5"/>
  <c r="X38" i="5"/>
  <c r="T38" i="5"/>
  <c r="X37" i="5"/>
  <c r="T37" i="5"/>
  <c r="X36" i="5"/>
  <c r="T36" i="5"/>
  <c r="X35" i="5"/>
  <c r="T35" i="5"/>
  <c r="X34" i="5"/>
  <c r="T34" i="5"/>
  <c r="X33" i="5"/>
  <c r="T33" i="5"/>
  <c r="X32" i="5"/>
  <c r="T32" i="5"/>
  <c r="X31" i="5"/>
  <c r="T31" i="5"/>
  <c r="X30" i="5"/>
  <c r="T30" i="5"/>
  <c r="X29" i="5"/>
  <c r="T29" i="5"/>
  <c r="X28" i="5"/>
  <c r="T28" i="5"/>
  <c r="X27" i="5"/>
  <c r="T27" i="5"/>
  <c r="X26" i="5"/>
  <c r="T26" i="5"/>
  <c r="X25" i="5"/>
  <c r="T25" i="5"/>
  <c r="X24" i="5"/>
  <c r="T24" i="5"/>
  <c r="X23" i="5"/>
  <c r="T23" i="5"/>
  <c r="X22" i="5"/>
  <c r="T22" i="5"/>
  <c r="X21" i="5"/>
  <c r="T21" i="5"/>
  <c r="X20" i="5"/>
  <c r="T20" i="5"/>
  <c r="X19" i="5"/>
  <c r="T19" i="5"/>
  <c r="X18" i="5"/>
  <c r="T18" i="5"/>
  <c r="X17" i="5"/>
  <c r="T17" i="5"/>
  <c r="X16" i="5"/>
  <c r="T16" i="5"/>
  <c r="X15" i="5"/>
  <c r="T15" i="5"/>
  <c r="X14" i="5"/>
  <c r="T14" i="5"/>
  <c r="X13" i="5"/>
  <c r="T13" i="5"/>
  <c r="X12" i="5"/>
  <c r="T12" i="5"/>
  <c r="X11" i="5"/>
  <c r="T11" i="5"/>
  <c r="X10" i="5"/>
  <c r="T10" i="5"/>
  <c r="X9" i="5"/>
  <c r="T9" i="5"/>
  <c r="X8" i="5"/>
  <c r="T8" i="5"/>
  <c r="X7" i="5"/>
  <c r="T7" i="5"/>
  <c r="X6" i="5"/>
  <c r="T6" i="5"/>
  <c r="X5" i="5"/>
  <c r="T5" i="5"/>
  <c r="X4" i="5"/>
  <c r="T4" i="5"/>
  <c r="X3" i="5"/>
  <c r="T3" i="5"/>
  <c r="U101" i="5"/>
  <c r="Q101" i="5"/>
  <c r="U100" i="5"/>
  <c r="Q100" i="5"/>
  <c r="U99" i="5"/>
  <c r="Q99" i="5"/>
  <c r="U98" i="5"/>
  <c r="Q98" i="5"/>
  <c r="U97" i="5"/>
  <c r="Q97" i="5"/>
  <c r="U96" i="5"/>
  <c r="Q96" i="5"/>
  <c r="U95" i="5"/>
  <c r="Q95" i="5"/>
  <c r="U94" i="5"/>
  <c r="Q94" i="5"/>
  <c r="U93" i="5"/>
  <c r="Q93" i="5"/>
  <c r="U92" i="5"/>
  <c r="Q92" i="5"/>
  <c r="U91" i="5"/>
  <c r="Q91" i="5"/>
  <c r="U90" i="5"/>
  <c r="Q90" i="5"/>
  <c r="U89" i="5"/>
  <c r="Q89" i="5"/>
  <c r="U88" i="5"/>
  <c r="Q88" i="5"/>
  <c r="U87" i="5"/>
  <c r="Q87" i="5"/>
  <c r="U86" i="5"/>
  <c r="Q86" i="5"/>
  <c r="U85" i="5"/>
  <c r="Q85" i="5"/>
  <c r="U84" i="5"/>
  <c r="Q84" i="5"/>
  <c r="U83" i="5"/>
  <c r="Q83" i="5"/>
  <c r="U82" i="5"/>
  <c r="Q82" i="5"/>
  <c r="U81" i="5"/>
  <c r="Q81" i="5"/>
  <c r="U80" i="5"/>
  <c r="Q80" i="5"/>
  <c r="U79" i="5"/>
  <c r="Q79" i="5"/>
  <c r="U78" i="5"/>
  <c r="Q78" i="5"/>
  <c r="U77" i="5"/>
  <c r="Q77" i="5"/>
  <c r="U76" i="5"/>
  <c r="Q76" i="5"/>
  <c r="U75" i="5"/>
  <c r="Q75" i="5"/>
  <c r="U74" i="5"/>
  <c r="Q74" i="5"/>
  <c r="U73" i="5"/>
  <c r="Q73" i="5"/>
  <c r="U72" i="5"/>
  <c r="Q72" i="5"/>
  <c r="U71" i="5"/>
  <c r="Q71" i="5"/>
  <c r="U70" i="5"/>
  <c r="Q70" i="5"/>
  <c r="U69" i="5"/>
  <c r="Q69" i="5"/>
  <c r="U68" i="5"/>
  <c r="Q68" i="5"/>
  <c r="U67" i="5"/>
  <c r="Q67" i="5"/>
  <c r="U66" i="5"/>
  <c r="Q66" i="5"/>
  <c r="U65" i="5"/>
  <c r="Q65" i="5"/>
  <c r="U64" i="5"/>
  <c r="Q64" i="5"/>
  <c r="U63" i="5"/>
  <c r="Q63" i="5"/>
  <c r="U62" i="5"/>
  <c r="Q62" i="5"/>
  <c r="U61" i="5"/>
  <c r="Q61" i="5"/>
  <c r="U60" i="5"/>
  <c r="Q60" i="5"/>
  <c r="U59" i="5"/>
  <c r="Q59" i="5"/>
  <c r="U58" i="5"/>
  <c r="Q58" i="5"/>
  <c r="U57" i="5"/>
  <c r="Q57" i="5"/>
  <c r="U56" i="5"/>
  <c r="Q56" i="5"/>
  <c r="U55" i="5"/>
  <c r="Q55" i="5"/>
  <c r="U54" i="5"/>
  <c r="Q54" i="5"/>
  <c r="U53" i="5"/>
  <c r="Q53" i="5"/>
  <c r="U52" i="5"/>
  <c r="Q52" i="5"/>
  <c r="U51" i="5"/>
  <c r="Q51" i="5"/>
  <c r="U50" i="5"/>
  <c r="Q50" i="5"/>
  <c r="U49" i="5"/>
  <c r="Q49" i="5"/>
  <c r="U48" i="5"/>
  <c r="Q48" i="5"/>
  <c r="U47" i="5"/>
  <c r="Q47" i="5"/>
  <c r="U46" i="5"/>
  <c r="Q46" i="5"/>
  <c r="U45" i="5"/>
  <c r="Q45" i="5"/>
  <c r="U44" i="5"/>
  <c r="Q44" i="5"/>
  <c r="U43" i="5"/>
  <c r="Q43" i="5"/>
  <c r="U42" i="5"/>
  <c r="Q42" i="5"/>
  <c r="U41" i="5"/>
  <c r="Q41" i="5"/>
  <c r="U40" i="5"/>
  <c r="Q40" i="5"/>
  <c r="U39" i="5"/>
  <c r="Q39" i="5"/>
  <c r="U38" i="5"/>
  <c r="Q38" i="5"/>
  <c r="U37" i="5"/>
  <c r="Q37" i="5"/>
  <c r="U36" i="5"/>
  <c r="Q36" i="5"/>
  <c r="U35" i="5"/>
  <c r="Q35" i="5"/>
  <c r="U34" i="5"/>
  <c r="Q34" i="5"/>
  <c r="U33" i="5"/>
  <c r="Q33" i="5"/>
  <c r="U32" i="5"/>
  <c r="Q32" i="5"/>
  <c r="U31" i="5"/>
  <c r="Q31" i="5"/>
  <c r="U30" i="5"/>
  <c r="Q30" i="5"/>
  <c r="U29" i="5"/>
  <c r="Q29" i="5"/>
  <c r="U28" i="5"/>
  <c r="Q28" i="5"/>
  <c r="U27" i="5"/>
  <c r="Q27" i="5"/>
  <c r="U26" i="5"/>
  <c r="Q26" i="5"/>
  <c r="U25" i="5"/>
  <c r="Q25" i="5"/>
  <c r="U24" i="5"/>
  <c r="Q24" i="5"/>
  <c r="U23" i="5"/>
  <c r="Q23" i="5"/>
  <c r="U22" i="5"/>
  <c r="Q22" i="5"/>
  <c r="U21" i="5"/>
  <c r="Q21" i="5"/>
  <c r="U20" i="5"/>
  <c r="Q20" i="5"/>
  <c r="U19" i="5"/>
  <c r="Q19" i="5"/>
  <c r="U18" i="5"/>
  <c r="Q18" i="5"/>
  <c r="U17" i="5"/>
  <c r="Q17" i="5"/>
  <c r="U16" i="5"/>
  <c r="Q16" i="5"/>
  <c r="U15" i="5"/>
  <c r="Q15" i="5"/>
  <c r="U14" i="5"/>
  <c r="Q14" i="5"/>
  <c r="U13" i="5"/>
  <c r="Q13" i="5"/>
  <c r="U12" i="5"/>
  <c r="Q12" i="5"/>
  <c r="U11" i="5"/>
  <c r="Q11" i="5"/>
  <c r="U10" i="5"/>
  <c r="Q10" i="5"/>
  <c r="U9" i="5"/>
  <c r="Q9" i="5"/>
  <c r="U8" i="5"/>
  <c r="Q8" i="5"/>
  <c r="U7" i="5"/>
  <c r="Q7" i="5"/>
  <c r="U6" i="5"/>
  <c r="Q6" i="5"/>
  <c r="U5" i="5"/>
  <c r="Q5" i="5"/>
  <c r="U4" i="5"/>
  <c r="Q4" i="5"/>
  <c r="U3" i="5"/>
  <c r="Q3" i="5"/>
  <c r="Q2" i="5"/>
  <c r="R2" i="5" s="1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  <c r="S3" i="5"/>
  <c r="S4" i="5"/>
  <c r="S5" i="5"/>
  <c r="S6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D11" i="4" l="1"/>
  <c r="D12" i="4" s="1"/>
  <c r="E12" i="4" s="1"/>
  <c r="S2" i="5"/>
  <c r="S5" i="9"/>
  <c r="S6" i="9"/>
  <c r="S7" i="9"/>
  <c r="S4" i="9"/>
  <c r="E39" i="3"/>
  <c r="E40" i="3" s="1"/>
  <c r="E30" i="3"/>
  <c r="E31" i="3" s="1"/>
  <c r="E33" i="3"/>
  <c r="E34" i="3" s="1"/>
  <c r="E36" i="3"/>
  <c r="E37" i="3" s="1"/>
  <c r="E11" i="4" l="1"/>
  <c r="D13" i="4"/>
  <c r="D14" i="4" s="1"/>
  <c r="D16" i="4" s="1"/>
  <c r="T2" i="5"/>
  <c r="E20" i="3"/>
  <c r="E16" i="3"/>
  <c r="E13" i="4" l="1"/>
  <c r="U2" i="5"/>
  <c r="E16" i="4"/>
  <c r="D17" i="4"/>
  <c r="E14" i="4"/>
  <c r="B24" i="3"/>
  <c r="V2" i="5" l="1"/>
  <c r="E17" i="4"/>
  <c r="D18" i="4"/>
  <c r="D19" i="4" s="1"/>
  <c r="D21" i="4" s="1"/>
  <c r="D23" i="4" s="1"/>
  <c r="E23" i="4" s="1"/>
  <c r="A24" i="3"/>
  <c r="W2" i="5" l="1"/>
  <c r="X2" i="5" s="1"/>
  <c r="E18" i="4"/>
  <c r="Y2" i="5" l="1"/>
  <c r="E19" i="4"/>
  <c r="E21" i="4" l="1"/>
</calcChain>
</file>

<file path=xl/sharedStrings.xml><?xml version="1.0" encoding="utf-8"?>
<sst xmlns="http://schemas.openxmlformats.org/spreadsheetml/2006/main" count="125" uniqueCount="117">
  <si>
    <t xml:space="preserve">ENTER SYSTEM NAME: 
ENTER SYSTEM PWSID: 
DATE: </t>
  </si>
  <si>
    <t xml:space="preserve">Site Address </t>
  </si>
  <si>
    <t>Tier #</t>
  </si>
  <si>
    <t>PLEASE ANSWER THE FOLLOWING QUESTIONS</t>
  </si>
  <si>
    <t>Does your system have ANY lead service lines</t>
  </si>
  <si>
    <t>Answer</t>
  </si>
  <si>
    <t>QUESTION 1 :</t>
  </si>
  <si>
    <t>CURRENT NUMBER OF SITES WITH TIER 1</t>
  </si>
  <si>
    <t>CURRENT PERCENT OF SITES WITH TIER 1</t>
  </si>
  <si>
    <t>%</t>
  </si>
  <si>
    <t>CURRENT NUMBER OF SITES WITH TIER 2</t>
  </si>
  <si>
    <t>CURRENT PERCENT OF SITES WITH TIER 2</t>
  </si>
  <si>
    <t>CURRENT NUMBER OF SITES WITH TIER 3</t>
  </si>
  <si>
    <t>CURRENT PERCENT OF SITES WITH TIER 3</t>
  </si>
  <si>
    <t>CURRENT NUMBER OF SITES WITH TIER 4</t>
  </si>
  <si>
    <t>CURRENT PERCENT OF SITES WITH TIER 4</t>
  </si>
  <si>
    <t>IF YOU ANSWERED "YES" TO QUESTION 1, MUST HAVE 50% OF SITES WITH TIER 1</t>
  </si>
  <si>
    <t>* ATTENTION MESSAGE WILL APPEAR HERE *</t>
  </si>
  <si>
    <t>Question #</t>
  </si>
  <si>
    <t># of sites associated with this question</t>
  </si>
  <si>
    <t>Yes</t>
  </si>
  <si>
    <t>Please Enter the system's population</t>
  </si>
  <si>
    <t>QUESTION 2 :</t>
  </si>
  <si>
    <t>Number of samples to collect based on standard monitoring</t>
  </si>
  <si>
    <t>Numner of samples to collect based on reduced monitoring</t>
  </si>
  <si>
    <t>Confirmed?</t>
  </si>
  <si>
    <t xml:space="preserve">Process requireded to confirm, if any </t>
  </si>
  <si>
    <t>Statement</t>
  </si>
  <si>
    <t>Tier 1</t>
  </si>
  <si>
    <t>Tier 2</t>
  </si>
  <si>
    <t>Tier 3</t>
  </si>
  <si>
    <t>Tier 4</t>
  </si>
  <si>
    <t xml:space="preserve">Year Built </t>
  </si>
  <si>
    <t>TIER 1</t>
  </si>
  <si>
    <t>Click here to see status (1)</t>
  </si>
  <si>
    <t>Click here to see status (2)</t>
  </si>
  <si>
    <t>Single family home with lead gooseneck</t>
  </si>
  <si>
    <t>Single family homes with plumbing installed between 1983 to June 1st, 1985 with copper plumbing with lead solder</t>
  </si>
  <si>
    <t>Click here to see status (3)</t>
  </si>
  <si>
    <t>Click here to see status (4)</t>
  </si>
  <si>
    <t>Move to Tier 2</t>
  </si>
  <si>
    <t>TIER 2</t>
  </si>
  <si>
    <t>Single family homes with lead service lines</t>
  </si>
  <si>
    <t xml:space="preserve">Multifamily homes or other building with internal lead plumbing </t>
  </si>
  <si>
    <t>Multifamily homes or other building with lead service lines</t>
  </si>
  <si>
    <t>Click here to see status (6)</t>
  </si>
  <si>
    <t>Click here to see status (5)</t>
  </si>
  <si>
    <t>Click here to see status (7)</t>
  </si>
  <si>
    <t>Multifamily homes or other building with lead gooseneck</t>
  </si>
  <si>
    <t>Multifamily homes or other building installed between 1983 to June 1st, 1985 with copper plumbing with lead solder</t>
  </si>
  <si>
    <t>Click here to see status (8)</t>
  </si>
  <si>
    <t>Move to Tier 3</t>
  </si>
  <si>
    <t>TIER 3</t>
  </si>
  <si>
    <t>Single Family homes having copper plumbing with lead solder installed before Jan 1st, 1983</t>
  </si>
  <si>
    <t>Click here to see status (9)</t>
  </si>
  <si>
    <t>TIER 4</t>
  </si>
  <si>
    <t>Move to Tier 4</t>
  </si>
  <si>
    <t>Water systems installed post June 1st, 1985 
(OR)
Water systems that has all sample locations with POU or POE installed.</t>
  </si>
  <si>
    <t>Click here to see status (10)</t>
  </si>
  <si>
    <t>Internal Plumbing (1)</t>
  </si>
  <si>
    <t>Site Description (1)</t>
  </si>
  <si>
    <t>Site Description (2)</t>
  </si>
  <si>
    <t>Site Description (3)</t>
  </si>
  <si>
    <t>Site Description (4)</t>
  </si>
  <si>
    <t>Site Description (5)</t>
  </si>
  <si>
    <t>Site Description (6)</t>
  </si>
  <si>
    <t>Site Description (7)</t>
  </si>
  <si>
    <t>Site Description (8)</t>
  </si>
  <si>
    <t>Site Description (9)</t>
  </si>
  <si>
    <r>
      <rPr>
        <b/>
        <u/>
        <sz val="12"/>
        <color rgb="FFFF0000"/>
        <rFont val="Calibri"/>
        <family val="2"/>
        <scheme val="minor"/>
      </rPr>
      <t>NOTE:</t>
    </r>
    <r>
      <rPr>
        <b/>
        <sz val="12"/>
        <color rgb="FFFF0000"/>
        <rFont val="Calibri"/>
        <family val="2"/>
        <scheme val="minor"/>
      </rPr>
      <t xml:space="preserve"> Please refer to monitoring schdeule under lead/copper for required # of samples</t>
    </r>
  </si>
  <si>
    <t>Internal Plumbing (2) - Optional</t>
  </si>
  <si>
    <t>System Side Service Line</t>
  </si>
  <si>
    <t>Customer Side Service Line</t>
  </si>
  <si>
    <t>INSTRUCTIONS TO USE THIS WORKBOOK</t>
  </si>
  <si>
    <t>Home Type</t>
  </si>
  <si>
    <t>Specific Year Built (if applicable)</t>
  </si>
  <si>
    <t>Notes</t>
  </si>
  <si>
    <t xml:space="preserve">Tier Designation for Lead and Copper Site Selection </t>
  </si>
  <si>
    <t xml:space="preserve">Additional System Information </t>
  </si>
  <si>
    <t xml:space="preserve">Count </t>
  </si>
  <si>
    <t xml:space="preserve">Number of sites to be collected for standard monitoring </t>
  </si>
  <si>
    <t>This workbook is intended for automatically assigning tier numbers to sites select by systems for lead and copper sampling</t>
  </si>
  <si>
    <t xml:space="preserve">Number of sites to be collected for reduced monitoring </t>
  </si>
  <si>
    <t>Water System Name</t>
  </si>
  <si>
    <t>* Please refer to monitoring schedule for required number of sites</t>
  </si>
  <si>
    <t>Water System PWSID</t>
  </si>
  <si>
    <t>System Population</t>
  </si>
  <si>
    <t>Contact Information (Name)</t>
  </si>
  <si>
    <t>Contact Information (Phone #)</t>
  </si>
  <si>
    <t>Contact Information (E-mail)</t>
  </si>
  <si>
    <t>Date submitted to MDH</t>
  </si>
  <si>
    <r>
      <t xml:space="preserve">Input System Information In </t>
    </r>
    <r>
      <rPr>
        <b/>
        <sz val="20"/>
        <color theme="4" tint="-0.249977111117893"/>
        <rFont val="Calibri"/>
        <family val="2"/>
        <scheme val="minor"/>
      </rPr>
      <t>Sheet-1</t>
    </r>
  </si>
  <si>
    <r>
      <t xml:space="preserve">Read Through </t>
    </r>
    <r>
      <rPr>
        <b/>
        <sz val="20"/>
        <color theme="4" tint="-0.249977111117893"/>
        <rFont val="Calibri"/>
        <family val="2"/>
        <scheme val="minor"/>
      </rPr>
      <t>Sheet-2</t>
    </r>
    <r>
      <rPr>
        <sz val="20"/>
        <color theme="1"/>
        <rFont val="Calibri"/>
        <family val="2"/>
        <scheme val="minor"/>
      </rPr>
      <t xml:space="preserve"> To Determine Sites to Use for Sampling
Sampling Points From Kitchen or Bathroom Only. Other Taps Needs MDH Approval
Sites must NOT have POE/POU installed (Unless all sites are in the system have POU/POE installed)
</t>
    </r>
  </si>
  <si>
    <r>
      <t xml:space="preserve">Fill In Site Information In </t>
    </r>
    <r>
      <rPr>
        <b/>
        <sz val="20"/>
        <color theme="4" tint="-0.249977111117893"/>
        <rFont val="Calibri"/>
        <family val="2"/>
        <scheme val="minor"/>
      </rPr>
      <t>Sheet-3</t>
    </r>
    <r>
      <rPr>
        <sz val="20"/>
        <color theme="1"/>
        <rFont val="Calibri"/>
        <family val="2"/>
        <scheme val="minor"/>
      </rPr>
      <t>. 
Only Fill In Information for Blue Highlighted Cells
Must Have Enough Sites To Meet Lead/Copper Monitoring Schedule</t>
    </r>
  </si>
  <si>
    <r>
      <t xml:space="preserve">Complete Site Confirmation In </t>
    </r>
    <r>
      <rPr>
        <b/>
        <sz val="20"/>
        <color theme="4" tint="-0.249977111117893"/>
        <rFont val="Calibri"/>
        <family val="2"/>
        <scheme val="minor"/>
      </rPr>
      <t>Sheet-4</t>
    </r>
    <r>
      <rPr>
        <sz val="20"/>
        <color theme="1"/>
        <rFont val="Calibri"/>
        <family val="2"/>
        <scheme val="minor"/>
      </rPr>
      <t>. 
Only Fill In Information for Blue Highlighted Cells
Follow Steps to Complete Confirmation of Sites</t>
    </r>
  </si>
  <si>
    <t>Lead Gooseneck Present</t>
  </si>
  <si>
    <r>
      <t xml:space="preserve">1. PLEASE ANSWER </t>
    </r>
    <r>
      <rPr>
        <b/>
        <sz val="20"/>
        <color theme="4" tint="-0.249977111117893"/>
        <rFont val="Calibri"/>
        <family val="2"/>
        <scheme val="minor"/>
      </rPr>
      <t>ALL</t>
    </r>
    <r>
      <rPr>
        <b/>
        <sz val="20"/>
        <rFont val="Calibri"/>
        <family val="2"/>
        <scheme val="minor"/>
      </rPr>
      <t xml:space="preserve"> QUESTIONS. 
2. ALL CONFIRMATIONS MUST BE </t>
    </r>
    <r>
      <rPr>
        <b/>
        <sz val="20"/>
        <color theme="4" tint="-0.249977111117893"/>
        <rFont val="Calibri"/>
        <family val="2"/>
        <scheme val="minor"/>
      </rPr>
      <t>"YES"</t>
    </r>
    <r>
      <rPr>
        <b/>
        <sz val="20"/>
        <rFont val="Calibri"/>
        <family val="2"/>
        <scheme val="minor"/>
      </rPr>
      <t xml:space="preserve">. 
3. IF CONFIRMATION IS </t>
    </r>
    <r>
      <rPr>
        <b/>
        <sz val="20"/>
        <color theme="4" tint="-0.249977111117893"/>
        <rFont val="Calibri"/>
        <family val="2"/>
        <scheme val="minor"/>
      </rPr>
      <t>"NO"</t>
    </r>
    <r>
      <rPr>
        <b/>
        <sz val="20"/>
        <rFont val="Calibri"/>
        <family val="2"/>
        <scheme val="minor"/>
      </rPr>
      <t xml:space="preserve">, FOLLOW STEPS TO CONFIRM IT. </t>
    </r>
  </si>
  <si>
    <t xml:space="preserve">Single family homes with internal lead plumbing </t>
  </si>
  <si>
    <t>Water system installed post June 1st 1985 (OR) All sample locations with point of entry or point of use treatment devices installed</t>
  </si>
  <si>
    <t>Installed before Jan 1st 1983 with lead solder plumbing at single family homes</t>
  </si>
  <si>
    <t xml:space="preserve">Sites representing Lead service line at single family homes </t>
  </si>
  <si>
    <t>Sites representing internal lead plumbing at single family homes not previously included</t>
  </si>
  <si>
    <t>Presence of lead gooseneck at single family homes not previously included</t>
  </si>
  <si>
    <t>Installed between 1983 to June 1st 1985 with copper plumbing and lead solder at single family homes not previously included</t>
  </si>
  <si>
    <t>Presence of Lead service line at multifamily homes not previously included</t>
  </si>
  <si>
    <t>Presence of internal lead plumbing at multifamily homes not previously included</t>
  </si>
  <si>
    <t>Presence of lead gooseneck at multifamily homes not previously included</t>
  </si>
  <si>
    <t xml:space="preserve"> Installed between 1983 to June 1st 1985 with copper plumbing and lead solder at multifamily homes not previously included</t>
  </si>
  <si>
    <t xml:space="preserve">Cold Water Sample Tap Location </t>
  </si>
  <si>
    <t xml:space="preserve">POU/POE on Tap to be Sampled </t>
  </si>
  <si>
    <t>To obtain additional information, please contact MDH</t>
  </si>
  <si>
    <t>MDH will assign Site # (Leave blank unless known)</t>
  </si>
  <si>
    <t>POE/POU Acceptance Review</t>
  </si>
  <si>
    <t>Phone: 651-368-1235
Email: health.community.leadandcopper@state.mn.us</t>
  </si>
  <si>
    <t>Version 1.7 dated 10.04.2024</t>
  </si>
  <si>
    <t>https://www.health.state.mn.us/communities/environment/water/lcsiteplan.html</t>
  </si>
  <si>
    <t>*please note there may be unique situations where this confirmation sheet will indicate errors. If you are experiencing this, please email it to us at: health.community.leadandcopper@state.mn.us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</si>
</sst>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3">
    <xf numFmtId="0" fontId="0" fillId="0" borderId="0" xfId="0"/>
    <xf numFmtId="0" fontId="0" fillId="4" borderId="1" xfId="0" applyFill="1" applyBorder="1" applyProtection="1"/>
    <xf numFmtId="1" fontId="1" fillId="0" borderId="5" xfId="0" applyNumberFormat="1" applyFont="1" applyBorder="1" applyProtection="1"/>
    <xf numFmtId="0" fontId="0" fillId="0" borderId="0" xfId="0" applyProtection="1"/>
    <xf numFmtId="0" fontId="2" fillId="0" borderId="0" xfId="0" applyFont="1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2" fillId="0" borderId="0" xfId="0" applyFont="1" applyFill="1" applyBorder="1" applyAlignment="1" applyProtection="1">
      <alignment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8" xfId="0" applyFill="1" applyBorder="1" applyProtection="1"/>
    <xf numFmtId="0" fontId="0" fillId="4" borderId="25" xfId="0" applyFill="1" applyBorder="1" applyProtection="1"/>
    <xf numFmtId="0" fontId="0" fillId="5" borderId="19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" xfId="0" applyFill="1" applyBorder="1" applyProtection="1"/>
    <xf numFmtId="0" fontId="0" fillId="5" borderId="20" xfId="0" applyFill="1" applyBorder="1" applyProtection="1"/>
    <xf numFmtId="0" fontId="0" fillId="4" borderId="19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0" fillId="4" borderId="20" xfId="0" applyFill="1" applyBorder="1" applyProtection="1"/>
    <xf numFmtId="0" fontId="0" fillId="5" borderId="21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 vertical="center" wrapText="1"/>
    </xf>
    <xf numFmtId="0" fontId="0" fillId="5" borderId="22" xfId="0" applyFill="1" applyBorder="1" applyProtection="1"/>
    <xf numFmtId="0" fontId="0" fillId="5" borderId="23" xfId="0" applyFill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0" fillId="0" borderId="4" xfId="0" applyBorder="1" applyProtection="1"/>
    <xf numFmtId="0" fontId="1" fillId="2" borderId="6" xfId="0" applyFont="1" applyFill="1" applyBorder="1" applyProtection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1" fontId="0" fillId="0" borderId="1" xfId="0" applyNumberFormat="1" applyBorder="1" applyProtection="1">
      <protection hidden="1"/>
    </xf>
    <xf numFmtId="0" fontId="2" fillId="0" borderId="0" xfId="0" applyFont="1" applyBorder="1" applyAlignment="1" applyProtection="1"/>
    <xf numFmtId="0" fontId="1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/>
    <xf numFmtId="0" fontId="0" fillId="0" borderId="0" xfId="0" applyFill="1" applyBorder="1" applyProtection="1"/>
    <xf numFmtId="1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wrapText="1"/>
    </xf>
    <xf numFmtId="0" fontId="0" fillId="5" borderId="29" xfId="0" applyFill="1" applyBorder="1" applyAlignment="1" applyProtection="1">
      <alignment horizontal="center"/>
    </xf>
    <xf numFmtId="0" fontId="0" fillId="5" borderId="30" xfId="0" applyFill="1" applyBorder="1" applyProtection="1"/>
    <xf numFmtId="0" fontId="0" fillId="5" borderId="31" xfId="0" applyFill="1" applyBorder="1" applyProtection="1"/>
    <xf numFmtId="0" fontId="0" fillId="4" borderId="32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 vertical="center"/>
    </xf>
    <xf numFmtId="0" fontId="0" fillId="5" borderId="35" xfId="0" applyFill="1" applyBorder="1" applyAlignment="1" applyProtection="1">
      <alignment horizontal="center" vertical="center" wrapText="1"/>
    </xf>
    <xf numFmtId="0" fontId="0" fillId="4" borderId="33" xfId="0" applyFill="1" applyBorder="1" applyProtection="1"/>
    <xf numFmtId="0" fontId="0" fillId="5" borderId="12" xfId="0" applyFill="1" applyBorder="1" applyProtection="1"/>
    <xf numFmtId="0" fontId="0" fillId="4" borderId="12" xfId="0" applyFill="1" applyBorder="1" applyProtection="1"/>
    <xf numFmtId="0" fontId="0" fillId="5" borderId="36" xfId="0" applyFill="1" applyBorder="1" applyAlignment="1" applyProtection="1">
      <alignment horizontal="center"/>
    </xf>
    <xf numFmtId="0" fontId="0" fillId="4" borderId="36" xfId="0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 vertical="center" wrapText="1"/>
    </xf>
    <xf numFmtId="0" fontId="0" fillId="5" borderId="37" xfId="0" applyFill="1" applyBorder="1" applyAlignment="1" applyProtection="1">
      <alignment horizontal="center"/>
    </xf>
    <xf numFmtId="0" fontId="0" fillId="5" borderId="38" xfId="0" applyFill="1" applyBorder="1" applyProtection="1"/>
    <xf numFmtId="0" fontId="0" fillId="11" borderId="9" xfId="0" applyFill="1" applyBorder="1" applyProtection="1">
      <protection locked="0"/>
    </xf>
    <xf numFmtId="0" fontId="0" fillId="0" borderId="0" xfId="0" applyFill="1"/>
    <xf numFmtId="0" fontId="0" fillId="11" borderId="10" xfId="0" applyFill="1" applyBorder="1" applyAlignment="1" applyProtection="1">
      <alignment horizontal="center"/>
      <protection locked="0"/>
    </xf>
    <xf numFmtId="0" fontId="0" fillId="11" borderId="35" xfId="0" applyFill="1" applyBorder="1" applyAlignment="1" applyProtection="1">
      <alignment horizontal="center"/>
      <protection locked="0"/>
    </xf>
    <xf numFmtId="0" fontId="0" fillId="11" borderId="33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11" borderId="38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0" fillId="11" borderId="22" xfId="0" applyFill="1" applyBorder="1" applyAlignment="1" applyProtection="1">
      <alignment horizontal="center"/>
      <protection locked="0"/>
    </xf>
    <xf numFmtId="0" fontId="0" fillId="11" borderId="6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 applyProtection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7" borderId="13" xfId="0" applyFont="1" applyFill="1" applyBorder="1" applyAlignment="1" applyProtection="1">
      <alignment horizontal="center"/>
    </xf>
    <xf numFmtId="0" fontId="6" fillId="7" borderId="14" xfId="0" applyFont="1" applyFill="1" applyBorder="1" applyAlignment="1" applyProtection="1">
      <alignment horizontal="center"/>
    </xf>
    <xf numFmtId="0" fontId="6" fillId="7" borderId="15" xfId="0" applyFont="1" applyFill="1" applyBorder="1" applyAlignment="1" applyProtection="1">
      <alignment horizontal="center"/>
    </xf>
    <xf numFmtId="0" fontId="0" fillId="4" borderId="34" xfId="0" applyFill="1" applyBorder="1" applyAlignment="1" applyProtection="1">
      <alignment horizontal="center" vertical="center"/>
    </xf>
    <xf numFmtId="0" fontId="0" fillId="11" borderId="34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/>
      <protection hidden="1"/>
    </xf>
    <xf numFmtId="0" fontId="1" fillId="11" borderId="2" xfId="0" applyFont="1" applyFill="1" applyBorder="1" applyAlignment="1" applyProtection="1">
      <alignment horizontal="center"/>
    </xf>
    <xf numFmtId="0" fontId="1" fillId="11" borderId="3" xfId="0" applyFont="1" applyFill="1" applyBorder="1" applyAlignment="1" applyProtection="1">
      <alignment horizontal="center"/>
    </xf>
    <xf numFmtId="0" fontId="1" fillId="11" borderId="4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0" fillId="8" borderId="16" xfId="0" applyFill="1" applyBorder="1" applyAlignment="1" applyProtection="1">
      <alignment horizontal="center"/>
    </xf>
    <xf numFmtId="0" fontId="0" fillId="8" borderId="17" xfId="0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 wrapText="1"/>
    </xf>
    <xf numFmtId="0" fontId="1" fillId="3" borderId="8" xfId="0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11" borderId="13" xfId="0" applyFont="1" applyFill="1" applyBorder="1" applyAlignment="1" applyProtection="1">
      <alignment horizontal="center"/>
      <protection hidden="1"/>
    </xf>
    <xf numFmtId="0" fontId="1" fillId="11" borderId="14" xfId="0" applyFont="1" applyFill="1" applyBorder="1" applyAlignment="1" applyProtection="1">
      <alignment horizontal="center"/>
      <protection hidden="1"/>
    </xf>
    <xf numFmtId="0" fontId="1" fillId="11" borderId="15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15" fillId="12" borderId="2" xfId="0" applyFont="1" applyFill="1" applyBorder="1" applyAlignment="1" applyProtection="1">
      <alignment horizontal="center" vertical="center" wrapText="1"/>
    </xf>
    <xf numFmtId="0" fontId="15" fillId="12" borderId="3" xfId="0" applyFont="1" applyFill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 vertical="center" wrapText="1"/>
    </xf>
    <xf numFmtId="0" fontId="15" fillId="12" borderId="5" xfId="0" applyFont="1" applyFill="1" applyBorder="1" applyAlignment="1" applyProtection="1">
      <alignment horizontal="center" vertical="center" wrapText="1"/>
    </xf>
    <xf numFmtId="0" fontId="15" fillId="12" borderId="0" xfId="0" applyFont="1" applyFill="1" applyBorder="1" applyAlignment="1" applyProtection="1">
      <alignment horizontal="center" vertical="center" wrapText="1"/>
    </xf>
    <xf numFmtId="0" fontId="15" fillId="12" borderId="6" xfId="0" applyFont="1" applyFill="1" applyBorder="1" applyAlignment="1" applyProtection="1">
      <alignment horizontal="center" vertical="center" wrapText="1"/>
    </xf>
    <xf numFmtId="0" fontId="15" fillId="12" borderId="7" xfId="0" applyFont="1" applyFill="1" applyBorder="1" applyAlignment="1" applyProtection="1">
      <alignment horizontal="center" vertical="center" wrapText="1"/>
    </xf>
    <xf numFmtId="0" fontId="15" fillId="12" borderId="8" xfId="0" applyFont="1" applyFill="1" applyBorder="1" applyAlignment="1" applyProtection="1">
      <alignment horizontal="center" vertical="center" wrapText="1"/>
    </xf>
    <xf numFmtId="0" fontId="15" fillId="12" borderId="9" xfId="0" applyFont="1" applyFill="1" applyBorder="1" applyAlignment="1" applyProtection="1">
      <alignment horizontal="center" vertical="center" wrapText="1"/>
    </xf>
    <xf numFmtId="0" fontId="17" fillId="14" borderId="1" xfId="0" applyFont="1" applyFill="1" applyBorder="1" applyAlignment="1" applyProtection="1">
      <alignment horizontal="center" vertical="center" wrapText="1"/>
    </xf>
    <xf numFmtId="0" fontId="17" fillId="14" borderId="1" xfId="0" applyFont="1" applyFill="1" applyBorder="1" applyAlignment="1" applyProtection="1">
      <alignment horizontal="center" vertical="center"/>
    </xf>
    <xf numFmtId="0" fontId="17" fillId="15" borderId="1" xfId="0" applyFont="1" applyFill="1" applyBorder="1" applyAlignment="1" applyProtection="1">
      <alignment horizontal="center" vertical="center" wrapText="1"/>
    </xf>
    <xf numFmtId="0" fontId="18" fillId="0" borderId="0" xfId="0" applyFont="1"/>
    <xf numFmtId="0" fontId="17" fillId="9" borderId="1" xfId="0" applyFont="1" applyFill="1" applyBorder="1" applyAlignment="1" applyProtection="1">
      <alignment horizontal="center"/>
    </xf>
    <xf numFmtId="0" fontId="17" fillId="9" borderId="0" xfId="0" applyFont="1" applyFill="1" applyBorder="1" applyAlignment="1" applyProtection="1">
      <alignment horizontal="center"/>
    </xf>
    <xf numFmtId="0" fontId="18" fillId="0" borderId="0" xfId="0" applyFont="1" applyProtection="1"/>
    <xf numFmtId="0" fontId="19" fillId="4" borderId="1" xfId="0" applyFont="1" applyFill="1" applyBorder="1" applyProtection="1">
      <protection locked="0"/>
    </xf>
    <xf numFmtId="0" fontId="18" fillId="11" borderId="1" xfId="0" applyFont="1" applyFill="1" applyBorder="1" applyAlignment="1" applyProtection="1">
      <alignment wrapText="1"/>
      <protection locked="0"/>
    </xf>
    <xf numFmtId="0" fontId="18" fillId="4" borderId="1" xfId="0" applyFont="1" applyFill="1" applyBorder="1" applyAlignment="1" applyProtection="1">
      <alignment wrapText="1"/>
      <protection hidden="1"/>
    </xf>
    <xf numFmtId="0" fontId="18" fillId="11" borderId="1" xfId="0" applyFont="1" applyFill="1" applyBorder="1" applyProtection="1">
      <protection locked="0"/>
    </xf>
    <xf numFmtId="0" fontId="19" fillId="4" borderId="1" xfId="0" applyFont="1" applyFill="1" applyBorder="1" applyAlignment="1" applyProtection="1">
      <alignment horizontal="center" vertical="center" wrapText="1"/>
    </xf>
    <xf numFmtId="0" fontId="18" fillId="11" borderId="1" xfId="0" applyFont="1" applyFill="1" applyBorder="1" applyAlignment="1" applyProtection="1">
      <alignment wrapText="1"/>
      <protection hidden="1"/>
    </xf>
    <xf numFmtId="0" fontId="19" fillId="4" borderId="1" xfId="0" applyFont="1" applyFill="1" applyBorder="1" applyAlignment="1" applyProtection="1">
      <alignment vertical="center" wrapText="1"/>
    </xf>
    <xf numFmtId="0" fontId="20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9" fillId="0" borderId="0" xfId="1" applyFill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608358</xdr:colOff>
      <xdr:row>6</xdr:row>
      <xdr:rowOff>85725</xdr:rowOff>
    </xdr:from>
    <xdr:to>
      <xdr:col>6</xdr:col>
      <xdr:colOff>8283</xdr:colOff>
      <xdr:row>6</xdr:row>
      <xdr:rowOff>85725</xdr:rowOff>
    </xdr:to>
    <xdr:cxnSp macro="">
      <xdr:nvCxnSpPr>
        <xdr:cNvPr id="3" name="Straight Arrow Connector 2" descr="Right arrow - Yes">
          <a:extLst>
            <a:ext uri="{FF2B5EF4-FFF2-40B4-BE49-F238E27FC236}">
              <a16:creationId xmlns:a16="http://schemas.microsoft.com/office/drawing/2014/main" id="{A64FCBCA-A6B5-A2D3-F6BA-8D0BACD2A28F}"/>
            </a:ext>
          </a:extLst>
        </xdr:cNvPr>
        <xdr:cNvCxnSpPr/>
      </xdr:nvCxnSpPr>
      <xdr:spPr>
        <a:xfrm>
          <a:off x="3060010" y="1245290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9</xdr:row>
      <xdr:rowOff>0</xdr:rowOff>
    </xdr:from>
    <xdr:to>
      <xdr:col>3</xdr:col>
      <xdr:colOff>309563</xdr:colOff>
      <xdr:row>12</xdr:row>
      <xdr:rowOff>5953</xdr:rowOff>
    </xdr:to>
    <xdr:cxnSp macro="">
      <xdr:nvCxnSpPr>
        <xdr:cNvPr id="6" name="Straight Arrow Connector 5" descr="down arrow">
          <a:extLst>
            <a:ext uri="{FF2B5EF4-FFF2-40B4-BE49-F238E27FC236}">
              <a16:creationId xmlns:a16="http://schemas.microsoft.com/office/drawing/2014/main" id="{765D244D-BC98-4279-BC8A-1E484266B24F}"/>
            </a:ext>
          </a:extLst>
        </xdr:cNvPr>
        <xdr:cNvCxnSpPr/>
      </xdr:nvCxnSpPr>
      <xdr:spPr>
        <a:xfrm>
          <a:off x="2126456" y="1750219"/>
          <a:ext cx="4763" cy="589359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608358</xdr:colOff>
      <xdr:row>14</xdr:row>
      <xdr:rowOff>85725</xdr:rowOff>
    </xdr:from>
    <xdr:to>
      <xdr:col>6</xdr:col>
      <xdr:colOff>8283</xdr:colOff>
      <xdr:row>14</xdr:row>
      <xdr:rowOff>85725</xdr:rowOff>
    </xdr:to>
    <xdr:cxnSp macro="">
      <xdr:nvCxnSpPr>
        <xdr:cNvPr id="9" name="Straight Arrow Connector 8" descr="Right Arrow- Yes">
          <a:extLst>
            <a:ext uri="{FF2B5EF4-FFF2-40B4-BE49-F238E27FC236}">
              <a16:creationId xmlns:a16="http://schemas.microsoft.com/office/drawing/2014/main" id="{96681F9C-A850-4653-B71D-9ADBDB42081E}"/>
            </a:ext>
          </a:extLst>
        </xdr:cNvPr>
        <xdr:cNvCxnSpPr/>
      </xdr:nvCxnSpPr>
      <xdr:spPr>
        <a:xfrm>
          <a:off x="3060010" y="2785855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50109</xdr:colOff>
      <xdr:row>4</xdr:row>
      <xdr:rowOff>153641</xdr:rowOff>
    </xdr:from>
    <xdr:ext cx="469359" cy="327141"/>
    <xdr:sp macro="" textlink="">
      <xdr:nvSpPr>
        <xdr:cNvPr id="11" name="TextBox 10" descr="Right Arrow - Yes">
          <a:extLst>
            <a:ext uri="{FF2B5EF4-FFF2-40B4-BE49-F238E27FC236}">
              <a16:creationId xmlns:a16="http://schemas.microsoft.com/office/drawing/2014/main" id="{6B4F75F0-0579-3BD8-52F9-EE74074F953B}"/>
            </a:ext>
          </a:extLst>
        </xdr:cNvPr>
        <xdr:cNvSpPr txBox="1"/>
      </xdr:nvSpPr>
      <xdr:spPr>
        <a:xfrm>
          <a:off x="3114674" y="932206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3</xdr:col>
      <xdr:colOff>304800</xdr:colOff>
      <xdr:row>9</xdr:row>
      <xdr:rowOff>114300</xdr:rowOff>
    </xdr:from>
    <xdr:ext cx="441468" cy="327141"/>
    <xdr:sp macro="" textlink="">
      <xdr:nvSpPr>
        <xdr:cNvPr id="12" name="TextBox 11" descr="No">
          <a:extLst>
            <a:ext uri="{FF2B5EF4-FFF2-40B4-BE49-F238E27FC236}">
              <a16:creationId xmlns:a16="http://schemas.microsoft.com/office/drawing/2014/main" id="{93C6E915-F1B2-4C14-A463-82D57A4E4740}"/>
            </a:ext>
          </a:extLst>
        </xdr:cNvPr>
        <xdr:cNvSpPr txBox="1"/>
      </xdr:nvSpPr>
      <xdr:spPr>
        <a:xfrm>
          <a:off x="2133600" y="1857375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5</xdr:col>
      <xdr:colOff>47625</xdr:colOff>
      <xdr:row>12</xdr:row>
      <xdr:rowOff>135835</xdr:rowOff>
    </xdr:from>
    <xdr:ext cx="469359" cy="327141"/>
    <xdr:sp macro="" textlink="">
      <xdr:nvSpPr>
        <xdr:cNvPr id="13" name="TextBox 12" descr="Right Arrow - Yes">
          <a:extLst>
            <a:ext uri="{FF2B5EF4-FFF2-40B4-BE49-F238E27FC236}">
              <a16:creationId xmlns:a16="http://schemas.microsoft.com/office/drawing/2014/main" id="{8CE424F6-B947-493D-997A-BE2952FF50CA}"/>
            </a:ext>
          </a:extLst>
        </xdr:cNvPr>
        <xdr:cNvSpPr txBox="1"/>
      </xdr:nvSpPr>
      <xdr:spPr>
        <a:xfrm>
          <a:off x="3112190" y="245496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3</xdr:col>
      <xdr:colOff>344090</xdr:colOff>
      <xdr:row>17</xdr:row>
      <xdr:rowOff>5954</xdr:rowOff>
    </xdr:from>
    <xdr:to>
      <xdr:col>3</xdr:col>
      <xdr:colOff>344365</xdr:colOff>
      <xdr:row>19</xdr:row>
      <xdr:rowOff>190500</xdr:rowOff>
    </xdr:to>
    <xdr:cxnSp macro="">
      <xdr:nvCxnSpPr>
        <xdr:cNvPr id="14" name="Straight Arrow Connector 13" descr="Down Arrow - No">
          <a:extLst>
            <a:ext uri="{FF2B5EF4-FFF2-40B4-BE49-F238E27FC236}">
              <a16:creationId xmlns:a16="http://schemas.microsoft.com/office/drawing/2014/main" id="{0596BF88-3627-42A3-8E81-1751DE33C9EB}"/>
            </a:ext>
          </a:extLst>
        </xdr:cNvPr>
        <xdr:cNvCxnSpPr/>
      </xdr:nvCxnSpPr>
      <xdr:spPr>
        <a:xfrm>
          <a:off x="2168494" y="3281089"/>
          <a:ext cx="275" cy="5655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608358</xdr:colOff>
      <xdr:row>22</xdr:row>
      <xdr:rowOff>85725</xdr:rowOff>
    </xdr:from>
    <xdr:to>
      <xdr:col>6</xdr:col>
      <xdr:colOff>8283</xdr:colOff>
      <xdr:row>22</xdr:row>
      <xdr:rowOff>85725</xdr:rowOff>
    </xdr:to>
    <xdr:cxnSp macro="">
      <xdr:nvCxnSpPr>
        <xdr:cNvPr id="17" name="Straight Arrow Connector 16" descr="Right Arrow - Yes">
          <a:extLst>
            <a:ext uri="{FF2B5EF4-FFF2-40B4-BE49-F238E27FC236}">
              <a16:creationId xmlns:a16="http://schemas.microsoft.com/office/drawing/2014/main" id="{096575F0-F3EC-4114-9AEB-A2158CED0443}"/>
            </a:ext>
          </a:extLst>
        </xdr:cNvPr>
        <xdr:cNvCxnSpPr/>
      </xdr:nvCxnSpPr>
      <xdr:spPr>
        <a:xfrm>
          <a:off x="3060010" y="4326421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335756</xdr:colOff>
      <xdr:row>17</xdr:row>
      <xdr:rowOff>130968</xdr:rowOff>
    </xdr:from>
    <xdr:ext cx="441468" cy="327141"/>
    <xdr:sp macro="" textlink="">
      <xdr:nvSpPr>
        <xdr:cNvPr id="18" name="TextBox 17" descr="Down Arrow - No">
          <a:extLst>
            <a:ext uri="{FF2B5EF4-FFF2-40B4-BE49-F238E27FC236}">
              <a16:creationId xmlns:a16="http://schemas.microsoft.com/office/drawing/2014/main" id="{1A56121B-61E4-452D-89FA-C1CB9849228D}"/>
            </a:ext>
          </a:extLst>
        </xdr:cNvPr>
        <xdr:cNvSpPr txBox="1"/>
      </xdr:nvSpPr>
      <xdr:spPr>
        <a:xfrm>
          <a:off x="2157412" y="3428999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5</xdr:col>
      <xdr:colOff>53996</xdr:colOff>
      <xdr:row>20</xdr:row>
      <xdr:rowOff>135389</xdr:rowOff>
    </xdr:from>
    <xdr:ext cx="469359" cy="32714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33FD658-7D7B-4B96-98C8-5161671F1A7F}"/>
            </a:ext>
          </a:extLst>
        </xdr:cNvPr>
        <xdr:cNvSpPr txBox="1"/>
      </xdr:nvSpPr>
      <xdr:spPr>
        <a:xfrm>
          <a:off x="3118561" y="399508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3</xdr:col>
      <xdr:colOff>344365</xdr:colOff>
      <xdr:row>25</xdr:row>
      <xdr:rowOff>8</xdr:rowOff>
    </xdr:from>
    <xdr:to>
      <xdr:col>3</xdr:col>
      <xdr:colOff>344640</xdr:colOff>
      <xdr:row>27</xdr:row>
      <xdr:rowOff>184554</xdr:rowOff>
    </xdr:to>
    <xdr:cxnSp macro="">
      <xdr:nvCxnSpPr>
        <xdr:cNvPr id="21" name="Straight Arrow Connector 20" descr="Straight down arrow connector - No">
          <a:extLst>
            <a:ext uri="{FF2B5EF4-FFF2-40B4-BE49-F238E27FC236}">
              <a16:creationId xmlns:a16="http://schemas.microsoft.com/office/drawing/2014/main" id="{40606B1A-8D5D-4F45-8B1D-2F3C8FC2E050}"/>
            </a:ext>
          </a:extLst>
        </xdr:cNvPr>
        <xdr:cNvCxnSpPr/>
      </xdr:nvCxnSpPr>
      <xdr:spPr>
        <a:xfrm>
          <a:off x="2168769" y="4813796"/>
          <a:ext cx="275" cy="5655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608358</xdr:colOff>
      <xdr:row>30</xdr:row>
      <xdr:rowOff>85725</xdr:rowOff>
    </xdr:from>
    <xdr:to>
      <xdr:col>6</xdr:col>
      <xdr:colOff>8283</xdr:colOff>
      <xdr:row>30</xdr:row>
      <xdr:rowOff>85725</xdr:rowOff>
    </xdr:to>
    <xdr:cxnSp macro="">
      <xdr:nvCxnSpPr>
        <xdr:cNvPr id="22" name="Straight Arrow Connector 21" descr="Straight right arrow connector - Yes">
          <a:extLst>
            <a:ext uri="{FF2B5EF4-FFF2-40B4-BE49-F238E27FC236}">
              <a16:creationId xmlns:a16="http://schemas.microsoft.com/office/drawing/2014/main" id="{17B343D2-5F8C-4A6E-8952-5EC11403E7BB}"/>
            </a:ext>
          </a:extLst>
        </xdr:cNvPr>
        <xdr:cNvCxnSpPr/>
      </xdr:nvCxnSpPr>
      <xdr:spPr>
        <a:xfrm>
          <a:off x="3060010" y="5866986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318354</xdr:colOff>
      <xdr:row>25</xdr:row>
      <xdr:rowOff>117230</xdr:rowOff>
    </xdr:from>
    <xdr:ext cx="441468" cy="327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9790567-CE20-4F28-AD07-94787C83CF59}"/>
            </a:ext>
          </a:extLst>
        </xdr:cNvPr>
        <xdr:cNvSpPr txBox="1"/>
      </xdr:nvSpPr>
      <xdr:spPr>
        <a:xfrm>
          <a:off x="2142758" y="4931018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5</xdr:col>
      <xdr:colOff>51577</xdr:colOff>
      <xdr:row>28</xdr:row>
      <xdr:rowOff>134879</xdr:rowOff>
    </xdr:from>
    <xdr:ext cx="469359" cy="32714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2717C94-6D56-4A63-B86D-9755A604A658}"/>
            </a:ext>
          </a:extLst>
        </xdr:cNvPr>
        <xdr:cNvSpPr txBox="1"/>
      </xdr:nvSpPr>
      <xdr:spPr>
        <a:xfrm>
          <a:off x="3116142" y="5535140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3</xdr:col>
      <xdr:colOff>342898</xdr:colOff>
      <xdr:row>32</xdr:row>
      <xdr:rowOff>196368</xdr:rowOff>
    </xdr:from>
    <xdr:to>
      <xdr:col>3</xdr:col>
      <xdr:colOff>343173</xdr:colOff>
      <xdr:row>35</xdr:row>
      <xdr:rowOff>183087</xdr:rowOff>
    </xdr:to>
    <xdr:cxnSp macro="">
      <xdr:nvCxnSpPr>
        <xdr:cNvPr id="25" name="Straight Arrow Connector 24" descr="Straight down arrow connector - No">
          <a:extLst>
            <a:ext uri="{FF2B5EF4-FFF2-40B4-BE49-F238E27FC236}">
              <a16:creationId xmlns:a16="http://schemas.microsoft.com/office/drawing/2014/main" id="{BE4C52AA-041B-4D0B-81C2-C71057208D49}"/>
            </a:ext>
          </a:extLst>
        </xdr:cNvPr>
        <xdr:cNvCxnSpPr/>
      </xdr:nvCxnSpPr>
      <xdr:spPr>
        <a:xfrm>
          <a:off x="2167302" y="6350983"/>
          <a:ext cx="275" cy="5655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331543</xdr:colOff>
      <xdr:row>33</xdr:row>
      <xdr:rowOff>108437</xdr:rowOff>
    </xdr:from>
    <xdr:ext cx="441468" cy="327141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FEE03E7-B2BE-4033-86AF-3FD1D8149810}"/>
            </a:ext>
          </a:extLst>
        </xdr:cNvPr>
        <xdr:cNvSpPr txBox="1"/>
      </xdr:nvSpPr>
      <xdr:spPr>
        <a:xfrm>
          <a:off x="2155947" y="6460879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twoCellAnchor>
    <xdr:from>
      <xdr:col>12</xdr:col>
      <xdr:colOff>608358</xdr:colOff>
      <xdr:row>6</xdr:row>
      <xdr:rowOff>85725</xdr:rowOff>
    </xdr:from>
    <xdr:to>
      <xdr:col>14</xdr:col>
      <xdr:colOff>8283</xdr:colOff>
      <xdr:row>6</xdr:row>
      <xdr:rowOff>85725</xdr:rowOff>
    </xdr:to>
    <xdr:cxnSp macro="">
      <xdr:nvCxnSpPr>
        <xdr:cNvPr id="28" name="Straight Arrow Connector 27" descr="Straight right arrow connector - Yes">
          <a:extLst>
            <a:ext uri="{FF2B5EF4-FFF2-40B4-BE49-F238E27FC236}">
              <a16:creationId xmlns:a16="http://schemas.microsoft.com/office/drawing/2014/main" id="{7499D30C-9940-4DB2-8101-CDA32870A8C2}"/>
            </a:ext>
          </a:extLst>
        </xdr:cNvPr>
        <xdr:cNvCxnSpPr/>
      </xdr:nvCxnSpPr>
      <xdr:spPr>
        <a:xfrm>
          <a:off x="7963315" y="1245290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320848</xdr:colOff>
      <xdr:row>9</xdr:row>
      <xdr:rowOff>2588</xdr:rowOff>
    </xdr:from>
    <xdr:to>
      <xdr:col>11</xdr:col>
      <xdr:colOff>325611</xdr:colOff>
      <xdr:row>12</xdr:row>
      <xdr:rowOff>8541</xdr:rowOff>
    </xdr:to>
    <xdr:cxnSp macro="">
      <xdr:nvCxnSpPr>
        <xdr:cNvPr id="29" name="Straight Arrow Connector 28" descr="Straight down arrow connector - No">
          <a:extLst>
            <a:ext uri="{FF2B5EF4-FFF2-40B4-BE49-F238E27FC236}">
              <a16:creationId xmlns:a16="http://schemas.microsoft.com/office/drawing/2014/main" id="{6F71AD58-DC6A-4C92-82F7-E60282B837B9}"/>
            </a:ext>
          </a:extLst>
        </xdr:cNvPr>
        <xdr:cNvCxnSpPr/>
      </xdr:nvCxnSpPr>
      <xdr:spPr>
        <a:xfrm>
          <a:off x="7062891" y="1741936"/>
          <a:ext cx="4763" cy="58573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608358</xdr:colOff>
      <xdr:row>14</xdr:row>
      <xdr:rowOff>85725</xdr:rowOff>
    </xdr:from>
    <xdr:to>
      <xdr:col>14</xdr:col>
      <xdr:colOff>8283</xdr:colOff>
      <xdr:row>14</xdr:row>
      <xdr:rowOff>85725</xdr:rowOff>
    </xdr:to>
    <xdr:cxnSp macro="">
      <xdr:nvCxnSpPr>
        <xdr:cNvPr id="30" name="Straight Arrow Connector 29" descr="Straight right arrow connector - Yes">
          <a:extLst>
            <a:ext uri="{FF2B5EF4-FFF2-40B4-BE49-F238E27FC236}">
              <a16:creationId xmlns:a16="http://schemas.microsoft.com/office/drawing/2014/main" id="{62CE208B-B3CC-47DC-B05B-B1F8D41FC907}"/>
            </a:ext>
          </a:extLst>
        </xdr:cNvPr>
        <xdr:cNvCxnSpPr/>
      </xdr:nvCxnSpPr>
      <xdr:spPr>
        <a:xfrm>
          <a:off x="7963315" y="2785855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324159</xdr:colOff>
      <xdr:row>16</xdr:row>
      <xdr:rowOff>188118</xdr:rowOff>
    </xdr:from>
    <xdr:to>
      <xdr:col>11</xdr:col>
      <xdr:colOff>328922</xdr:colOff>
      <xdr:row>19</xdr:row>
      <xdr:rowOff>194070</xdr:rowOff>
    </xdr:to>
    <xdr:cxnSp macro="">
      <xdr:nvCxnSpPr>
        <xdr:cNvPr id="31" name="Straight Arrow Connector 30" descr="Straight down arrow connector - No">
          <a:extLst>
            <a:ext uri="{FF2B5EF4-FFF2-40B4-BE49-F238E27FC236}">
              <a16:creationId xmlns:a16="http://schemas.microsoft.com/office/drawing/2014/main" id="{C04689E3-7CDC-4810-954B-15B202346574}"/>
            </a:ext>
          </a:extLst>
        </xdr:cNvPr>
        <xdr:cNvCxnSpPr/>
      </xdr:nvCxnSpPr>
      <xdr:spPr>
        <a:xfrm>
          <a:off x="7066202" y="3269248"/>
          <a:ext cx="4763" cy="58573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319190</xdr:colOff>
      <xdr:row>25</xdr:row>
      <xdr:rowOff>930</xdr:rowOff>
    </xdr:from>
    <xdr:to>
      <xdr:col>11</xdr:col>
      <xdr:colOff>323953</xdr:colOff>
      <xdr:row>28</xdr:row>
      <xdr:rowOff>6882</xdr:rowOff>
    </xdr:to>
    <xdr:cxnSp macro="">
      <xdr:nvCxnSpPr>
        <xdr:cNvPr id="32" name="Straight Arrow Connector 31" descr="Straight down arrow connector - No">
          <a:extLst>
            <a:ext uri="{FF2B5EF4-FFF2-40B4-BE49-F238E27FC236}">
              <a16:creationId xmlns:a16="http://schemas.microsoft.com/office/drawing/2014/main" id="{9E3DDBF0-C17D-41A5-A08E-E8D75F2031B3}"/>
            </a:ext>
          </a:extLst>
        </xdr:cNvPr>
        <xdr:cNvCxnSpPr/>
      </xdr:nvCxnSpPr>
      <xdr:spPr>
        <a:xfrm>
          <a:off x="7061233" y="4821408"/>
          <a:ext cx="4763" cy="585735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603388</xdr:colOff>
      <xdr:row>22</xdr:row>
      <xdr:rowOff>97320</xdr:rowOff>
    </xdr:from>
    <xdr:to>
      <xdr:col>14</xdr:col>
      <xdr:colOff>3313</xdr:colOff>
      <xdr:row>22</xdr:row>
      <xdr:rowOff>97320</xdr:rowOff>
    </xdr:to>
    <xdr:cxnSp macro="">
      <xdr:nvCxnSpPr>
        <xdr:cNvPr id="33" name="Straight Arrow Connector 32" descr="Straight right arrow connector - Yes">
          <a:extLst>
            <a:ext uri="{FF2B5EF4-FFF2-40B4-BE49-F238E27FC236}">
              <a16:creationId xmlns:a16="http://schemas.microsoft.com/office/drawing/2014/main" id="{7FF4D56C-7BC5-457E-A534-2575B0340363}"/>
            </a:ext>
          </a:extLst>
        </xdr:cNvPr>
        <xdr:cNvCxnSpPr/>
      </xdr:nvCxnSpPr>
      <xdr:spPr>
        <a:xfrm>
          <a:off x="7958345" y="4338016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604630</xdr:colOff>
      <xdr:row>30</xdr:row>
      <xdr:rowOff>99393</xdr:rowOff>
    </xdr:from>
    <xdr:to>
      <xdr:col>14</xdr:col>
      <xdr:colOff>4555</xdr:colOff>
      <xdr:row>30</xdr:row>
      <xdr:rowOff>99393</xdr:rowOff>
    </xdr:to>
    <xdr:cxnSp macro="">
      <xdr:nvCxnSpPr>
        <xdr:cNvPr id="34" name="Straight Arrow Connector 33" descr="Straight right arrow connector - Yes">
          <a:extLst>
            <a:ext uri="{FF2B5EF4-FFF2-40B4-BE49-F238E27FC236}">
              <a16:creationId xmlns:a16="http://schemas.microsoft.com/office/drawing/2014/main" id="{B357DEFB-7AA5-4A61-8399-6943A9996F3D}"/>
            </a:ext>
          </a:extLst>
        </xdr:cNvPr>
        <xdr:cNvCxnSpPr/>
      </xdr:nvCxnSpPr>
      <xdr:spPr>
        <a:xfrm>
          <a:off x="7959587" y="5880654"/>
          <a:ext cx="625751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319844</xdr:colOff>
      <xdr:row>32</xdr:row>
      <xdr:rowOff>196521</xdr:rowOff>
    </xdr:from>
    <xdr:to>
      <xdr:col>11</xdr:col>
      <xdr:colOff>324607</xdr:colOff>
      <xdr:row>36</xdr:row>
      <xdr:rowOff>66</xdr:rowOff>
    </xdr:to>
    <xdr:cxnSp macro="">
      <xdr:nvCxnSpPr>
        <xdr:cNvPr id="35" name="Straight Arrow Connector 34" descr="Straight down arrow connector - No">
          <a:extLst>
            <a:ext uri="{FF2B5EF4-FFF2-40B4-BE49-F238E27FC236}">
              <a16:creationId xmlns:a16="http://schemas.microsoft.com/office/drawing/2014/main" id="{AC39839A-B20F-426D-8D40-E6B45E9320BF}"/>
            </a:ext>
          </a:extLst>
        </xdr:cNvPr>
        <xdr:cNvCxnSpPr/>
      </xdr:nvCxnSpPr>
      <xdr:spPr>
        <a:xfrm>
          <a:off x="6999250" y="6387771"/>
          <a:ext cx="4763" cy="589358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57149</xdr:colOff>
      <xdr:row>4</xdr:row>
      <xdr:rowOff>141631</xdr:rowOff>
    </xdr:from>
    <xdr:ext cx="469359" cy="32714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9324A10B-C5E2-47D6-AE43-9675ACE64B22}"/>
            </a:ext>
          </a:extLst>
        </xdr:cNvPr>
        <xdr:cNvSpPr txBox="1"/>
      </xdr:nvSpPr>
      <xdr:spPr>
        <a:xfrm>
          <a:off x="7981949" y="922681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314325</xdr:colOff>
      <xdr:row>9</xdr:row>
      <xdr:rowOff>114300</xdr:rowOff>
    </xdr:from>
    <xdr:ext cx="441468" cy="32714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8AAF980-713F-4770-A650-E463563FC117}"/>
            </a:ext>
          </a:extLst>
        </xdr:cNvPr>
        <xdr:cNvSpPr txBox="1"/>
      </xdr:nvSpPr>
      <xdr:spPr>
        <a:xfrm>
          <a:off x="7019925" y="1857375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13</xdr:col>
      <xdr:colOff>64190</xdr:colOff>
      <xdr:row>12</xdr:row>
      <xdr:rowOff>159440</xdr:rowOff>
    </xdr:from>
    <xdr:ext cx="469359" cy="327141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97FEF73-C40E-427E-ACBB-C1C95FF34B84}"/>
            </a:ext>
          </a:extLst>
        </xdr:cNvPr>
        <xdr:cNvSpPr txBox="1"/>
      </xdr:nvSpPr>
      <xdr:spPr>
        <a:xfrm>
          <a:off x="7988990" y="2483540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309562</xdr:colOff>
      <xdr:row>17</xdr:row>
      <xdr:rowOff>133349</xdr:rowOff>
    </xdr:from>
    <xdr:ext cx="441468" cy="327141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D13E8FF-E1B1-43F4-8188-7913BD5D3550}"/>
            </a:ext>
          </a:extLst>
        </xdr:cNvPr>
        <xdr:cNvSpPr txBox="1"/>
      </xdr:nvSpPr>
      <xdr:spPr>
        <a:xfrm>
          <a:off x="7015162" y="3419474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13</xdr:col>
      <xdr:colOff>80086</xdr:colOff>
      <xdr:row>20</xdr:row>
      <xdr:rowOff>166035</xdr:rowOff>
    </xdr:from>
    <xdr:ext cx="469359" cy="32714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A114EF98-82A1-4E00-885A-A1503BA24255}"/>
            </a:ext>
          </a:extLst>
        </xdr:cNvPr>
        <xdr:cNvSpPr txBox="1"/>
      </xdr:nvSpPr>
      <xdr:spPr>
        <a:xfrm>
          <a:off x="8004886" y="403318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313958</xdr:colOff>
      <xdr:row>25</xdr:row>
      <xdr:rowOff>139943</xdr:rowOff>
    </xdr:from>
    <xdr:ext cx="441468" cy="327141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4A277F9-C7E9-4E19-B002-D6FF91F85C86}"/>
            </a:ext>
          </a:extLst>
        </xdr:cNvPr>
        <xdr:cNvSpPr txBox="1"/>
      </xdr:nvSpPr>
      <xdr:spPr>
        <a:xfrm>
          <a:off x="7019558" y="4969118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13</xdr:col>
      <xdr:colOff>39567</xdr:colOff>
      <xdr:row>28</xdr:row>
      <xdr:rowOff>153515</xdr:rowOff>
    </xdr:from>
    <xdr:ext cx="469359" cy="327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7FA81D3-4599-42D9-8E4E-AE8CE9D63EA1}"/>
            </a:ext>
          </a:extLst>
        </xdr:cNvPr>
        <xdr:cNvSpPr txBox="1"/>
      </xdr:nvSpPr>
      <xdr:spPr>
        <a:xfrm>
          <a:off x="7964367" y="5563715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oneCellAnchor>
    <xdr:from>
      <xdr:col>11</xdr:col>
      <xdr:colOff>308097</xdr:colOff>
      <xdr:row>33</xdr:row>
      <xdr:rowOff>126754</xdr:rowOff>
    </xdr:from>
    <xdr:ext cx="441468" cy="32714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540947C-3B0F-462B-A95E-57CC92A676A0}"/>
            </a:ext>
          </a:extLst>
        </xdr:cNvPr>
        <xdr:cNvSpPr txBox="1"/>
      </xdr:nvSpPr>
      <xdr:spPr>
        <a:xfrm>
          <a:off x="7013697" y="6498979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twoCellAnchor>
    <xdr:from>
      <xdr:col>21</xdr:col>
      <xdr:colOff>415</xdr:colOff>
      <xdr:row>6</xdr:row>
      <xdr:rowOff>83240</xdr:rowOff>
    </xdr:from>
    <xdr:to>
      <xdr:col>22</xdr:col>
      <xdr:colOff>9940</xdr:colOff>
      <xdr:row>6</xdr:row>
      <xdr:rowOff>83240</xdr:rowOff>
    </xdr:to>
    <xdr:cxnSp macro="">
      <xdr:nvCxnSpPr>
        <xdr:cNvPr id="44" name="Straight Arrow Connector 43" descr="Straight right arrow connector - Yes">
          <a:extLst>
            <a:ext uri="{FF2B5EF4-FFF2-40B4-BE49-F238E27FC236}">
              <a16:creationId xmlns:a16="http://schemas.microsoft.com/office/drawing/2014/main" id="{11543518-B475-4F63-911D-1E7A7C4B427D}"/>
            </a:ext>
          </a:extLst>
        </xdr:cNvPr>
        <xdr:cNvCxnSpPr/>
      </xdr:nvCxnSpPr>
      <xdr:spPr>
        <a:xfrm>
          <a:off x="12802015" y="1245290"/>
          <a:ext cx="6191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76199</xdr:colOff>
      <xdr:row>4</xdr:row>
      <xdr:rowOff>46381</xdr:rowOff>
    </xdr:from>
    <xdr:ext cx="469359" cy="327141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431F213-AF45-4A28-952A-3328509DB96D}"/>
            </a:ext>
          </a:extLst>
        </xdr:cNvPr>
        <xdr:cNvSpPr txBox="1"/>
      </xdr:nvSpPr>
      <xdr:spPr>
        <a:xfrm>
          <a:off x="12877799" y="827431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19</xdr:col>
      <xdr:colOff>319191</xdr:colOff>
      <xdr:row>8</xdr:row>
      <xdr:rowOff>189361</xdr:rowOff>
    </xdr:from>
    <xdr:to>
      <xdr:col>19</xdr:col>
      <xdr:colOff>323954</xdr:colOff>
      <xdr:row>11</xdr:row>
      <xdr:rowOff>195314</xdr:rowOff>
    </xdr:to>
    <xdr:cxnSp macro="">
      <xdr:nvCxnSpPr>
        <xdr:cNvPr id="46" name="Straight Arrow Connector 45" descr="Straight down arrow connector - No">
          <a:extLst>
            <a:ext uri="{FF2B5EF4-FFF2-40B4-BE49-F238E27FC236}">
              <a16:creationId xmlns:a16="http://schemas.microsoft.com/office/drawing/2014/main" id="{3D811840-65B7-4097-9E3C-B12C2354441B}"/>
            </a:ext>
          </a:extLst>
        </xdr:cNvPr>
        <xdr:cNvCxnSpPr/>
      </xdr:nvCxnSpPr>
      <xdr:spPr>
        <a:xfrm>
          <a:off x="11901591" y="1732411"/>
          <a:ext cx="4763" cy="586978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295275</xdr:colOff>
      <xdr:row>9</xdr:row>
      <xdr:rowOff>123825</xdr:rowOff>
    </xdr:from>
    <xdr:ext cx="441468" cy="32714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4EEE01F8-C548-4D42-BE0E-84533CFC0629}"/>
            </a:ext>
          </a:extLst>
        </xdr:cNvPr>
        <xdr:cNvSpPr txBox="1"/>
      </xdr:nvSpPr>
      <xdr:spPr>
        <a:xfrm>
          <a:off x="11877675" y="1866900"/>
          <a:ext cx="441468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NO</a:t>
          </a:r>
        </a:p>
      </xdr:txBody>
    </xdr:sp>
    <xdr:clientData/>
  </xdr:oneCellAnchor>
  <xdr:oneCellAnchor>
    <xdr:from>
      <xdr:col>29</xdr:col>
      <xdr:colOff>66674</xdr:colOff>
      <xdr:row>4</xdr:row>
      <xdr:rowOff>170206</xdr:rowOff>
    </xdr:from>
    <xdr:ext cx="469359" cy="327141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68C437EA-59E5-4B35-BE4E-F6E6318B18C7}"/>
            </a:ext>
          </a:extLst>
        </xdr:cNvPr>
        <xdr:cNvSpPr txBox="1"/>
      </xdr:nvSpPr>
      <xdr:spPr>
        <a:xfrm>
          <a:off x="17745074" y="951256"/>
          <a:ext cx="469359" cy="327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500" b="1"/>
            <a:t>YES</a:t>
          </a:r>
        </a:p>
      </xdr:txBody>
    </xdr:sp>
    <xdr:clientData/>
  </xdr:oneCellAnchor>
  <xdr:twoCellAnchor>
    <xdr:from>
      <xdr:col>29</xdr:col>
      <xdr:colOff>415</xdr:colOff>
      <xdr:row>6</xdr:row>
      <xdr:rowOff>83240</xdr:rowOff>
    </xdr:from>
    <xdr:to>
      <xdr:col>30</xdr:col>
      <xdr:colOff>9940</xdr:colOff>
      <xdr:row>6</xdr:row>
      <xdr:rowOff>83240</xdr:rowOff>
    </xdr:to>
    <xdr:cxnSp macro="">
      <xdr:nvCxnSpPr>
        <xdr:cNvPr id="51" name="Straight Arrow Connector 50" descr="Straight right arrow connector - Yes">
          <a:extLst>
            <a:ext uri="{FF2B5EF4-FFF2-40B4-BE49-F238E27FC236}">
              <a16:creationId xmlns:a16="http://schemas.microsoft.com/office/drawing/2014/main" id="{6E3B5452-A7D3-42D4-AB1F-A05B44BA43CB}"/>
            </a:ext>
          </a:extLst>
        </xdr:cNvPr>
        <xdr:cNvCxnSpPr/>
      </xdr:nvCxnSpPr>
      <xdr:spPr>
        <a:xfrm>
          <a:off x="12802015" y="1245290"/>
          <a:ext cx="6191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alth.state.mn.us/communities/environment/water/lcsitepla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4F17-9EAE-47FD-8028-990076A470BE}">
  <sheetPr codeName="Sheet2"/>
  <dimension ref="A1:AL49"/>
  <sheetViews>
    <sheetView showGridLines="0" showRowColHeaders="0" zoomScale="69" zoomScaleNormal="70" workbookViewId="0">
      <selection activeCell="X18" sqref="X18"/>
    </sheetView>
  </sheetViews>
  <sheetFormatPr defaultRowHeight="15" x14ac:dyDescent="0.25"/>
  <cols>
    <col min="5" max="5" width="9.140625" customWidth="1"/>
    <col min="23" max="23" width="8.85546875" customWidth="1"/>
  </cols>
  <sheetData>
    <row r="1" spans="1:38" ht="14.45" customHeight="1" x14ac:dyDescent="0.25">
      <c r="A1" s="89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38" ht="14.45" customHeight="1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38" ht="14.45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38" ht="14.45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38" ht="14.45" customHeight="1" x14ac:dyDescent="0.2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38" ht="15" customHeight="1" x14ac:dyDescent="0.25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9" spans="1:38" ht="14.45" customHeight="1" x14ac:dyDescent="0.25">
      <c r="A9" s="88">
        <v>1</v>
      </c>
      <c r="B9" s="88"/>
      <c r="C9" s="88"/>
      <c r="D9" s="86" t="s">
        <v>91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38" ht="15" customHeight="1" x14ac:dyDescent="0.25">
      <c r="A10" s="88"/>
      <c r="B10" s="88"/>
      <c r="C10" s="88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38" ht="15" customHeight="1" x14ac:dyDescent="0.25">
      <c r="A11" s="88"/>
      <c r="B11" s="88"/>
      <c r="C11" s="88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V11" s="40"/>
    </row>
    <row r="12" spans="1:38" ht="15" customHeight="1" x14ac:dyDescent="0.25">
      <c r="A12" s="88"/>
      <c r="B12" s="88"/>
      <c r="C12" s="88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V12" s="40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</row>
    <row r="13" spans="1:38" ht="14.45" customHeight="1" x14ac:dyDescent="0.25">
      <c r="A13" s="88"/>
      <c r="B13" s="88"/>
      <c r="C13" s="88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V13" s="40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</row>
    <row r="14" spans="1:38" ht="15" customHeight="1" x14ac:dyDescent="0.25">
      <c r="A14" s="88"/>
      <c r="B14" s="88"/>
      <c r="C14" s="88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</row>
    <row r="15" spans="1:38" ht="15" customHeight="1" x14ac:dyDescent="0.25">
      <c r="A15" s="88"/>
      <c r="B15" s="88"/>
      <c r="C15" s="88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</row>
    <row r="16" spans="1:38" ht="15" customHeight="1" x14ac:dyDescent="0.25">
      <c r="A16" s="88"/>
      <c r="B16" s="88"/>
      <c r="C16" s="88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</row>
    <row r="17" spans="1:38" ht="15" customHeight="1" x14ac:dyDescent="0.25">
      <c r="A17" s="88"/>
      <c r="B17" s="88"/>
      <c r="C17" s="88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38" ht="15" customHeight="1" x14ac:dyDescent="0.25">
      <c r="A18" s="88"/>
      <c r="B18" s="88"/>
      <c r="C18" s="88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</row>
    <row r="19" spans="1:38" ht="15" customHeight="1" x14ac:dyDescent="0.25">
      <c r="A19" s="85">
        <v>2</v>
      </c>
      <c r="B19" s="85"/>
      <c r="C19" s="85"/>
      <c r="D19" s="86" t="s">
        <v>92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</row>
    <row r="20" spans="1:38" ht="15" customHeight="1" x14ac:dyDescent="0.25">
      <c r="A20" s="85"/>
      <c r="B20" s="85"/>
      <c r="C20" s="85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</row>
    <row r="21" spans="1:38" ht="14.45" customHeight="1" x14ac:dyDescent="0.25">
      <c r="A21" s="85"/>
      <c r="B21" s="85"/>
      <c r="C21" s="85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</row>
    <row r="22" spans="1:38" ht="15" customHeight="1" x14ac:dyDescent="0.25">
      <c r="A22" s="85"/>
      <c r="B22" s="85"/>
      <c r="C22" s="85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spans="1:38" ht="15" customHeight="1" x14ac:dyDescent="0.25">
      <c r="A23" s="85"/>
      <c r="B23" s="85"/>
      <c r="C23" s="85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Y23" s="77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</row>
    <row r="24" spans="1:38" ht="15" customHeight="1" x14ac:dyDescent="0.25">
      <c r="A24" s="85"/>
      <c r="B24" s="85"/>
      <c r="C24" s="85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spans="1:38" ht="15" customHeight="1" x14ac:dyDescent="0.25">
      <c r="A25" s="85"/>
      <c r="B25" s="85"/>
      <c r="C25" s="85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spans="1:38" x14ac:dyDescent="0.25">
      <c r="A26" s="85"/>
      <c r="B26" s="85"/>
      <c r="C26" s="85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</row>
    <row r="27" spans="1:38" ht="14.45" customHeight="1" x14ac:dyDescent="0.25">
      <c r="A27" s="85"/>
      <c r="B27" s="85"/>
      <c r="C27" s="85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</row>
    <row r="28" spans="1:38" ht="14.45" customHeight="1" x14ac:dyDescent="0.25">
      <c r="A28" s="85"/>
      <c r="B28" s="85"/>
      <c r="C28" s="85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</row>
    <row r="29" spans="1:38" ht="14.45" customHeight="1" x14ac:dyDescent="0.25">
      <c r="A29" s="85"/>
      <c r="B29" s="85"/>
      <c r="C29" s="85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</row>
    <row r="30" spans="1:38" ht="14.45" customHeight="1" x14ac:dyDescent="0.25">
      <c r="A30" s="88">
        <v>3</v>
      </c>
      <c r="B30" s="88"/>
      <c r="C30" s="88"/>
      <c r="D30" s="86" t="s">
        <v>93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</row>
    <row r="31" spans="1:38" ht="14.45" customHeight="1" x14ac:dyDescent="0.25">
      <c r="A31" s="88"/>
      <c r="B31" s="88"/>
      <c r="C31" s="88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</row>
    <row r="32" spans="1:38" ht="14.45" customHeight="1" x14ac:dyDescent="0.25">
      <c r="A32" s="88"/>
      <c r="B32" s="88"/>
      <c r="C32" s="88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</row>
    <row r="33" spans="1:20" x14ac:dyDescent="0.25">
      <c r="A33" s="88"/>
      <c r="B33" s="88"/>
      <c r="C33" s="88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</row>
    <row r="34" spans="1:20" x14ac:dyDescent="0.25">
      <c r="A34" s="88"/>
      <c r="B34" s="88"/>
      <c r="C34" s="88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20" x14ac:dyDescent="0.25">
      <c r="A35" s="88"/>
      <c r="B35" s="88"/>
      <c r="C35" s="88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</row>
    <row r="36" spans="1:20" x14ac:dyDescent="0.25">
      <c r="A36" s="88"/>
      <c r="B36" s="88"/>
      <c r="C36" s="88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x14ac:dyDescent="0.25">
      <c r="A37" s="88"/>
      <c r="B37" s="88"/>
      <c r="C37" s="88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</row>
    <row r="38" spans="1:20" x14ac:dyDescent="0.25">
      <c r="A38" s="88"/>
      <c r="B38" s="88"/>
      <c r="C38" s="88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 x14ac:dyDescent="0.25">
      <c r="A39" s="88"/>
      <c r="B39" s="88"/>
      <c r="C39" s="88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 x14ac:dyDescent="0.25">
      <c r="A40" s="85">
        <v>4</v>
      </c>
      <c r="B40" s="85"/>
      <c r="C40" s="85"/>
      <c r="D40" s="86" t="s">
        <v>94</v>
      </c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x14ac:dyDescent="0.25">
      <c r="A41" s="85"/>
      <c r="B41" s="85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</row>
    <row r="42" spans="1:20" x14ac:dyDescent="0.25">
      <c r="A42" s="85"/>
      <c r="B42" s="85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0" x14ac:dyDescent="0.25">
      <c r="A43" s="85"/>
      <c r="B43" s="85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0" x14ac:dyDescent="0.25">
      <c r="A44" s="85"/>
      <c r="B44" s="85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1:20" x14ac:dyDescent="0.25">
      <c r="A45" s="85"/>
      <c r="B45" s="85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0" x14ac:dyDescent="0.25">
      <c r="A46" s="85"/>
      <c r="B46" s="85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0" x14ac:dyDescent="0.25">
      <c r="A47" s="85"/>
      <c r="B47" s="85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0" x14ac:dyDescent="0.25">
      <c r="A48" s="85"/>
      <c r="B48" s="85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</row>
    <row r="49" spans="1:20" x14ac:dyDescent="0.25">
      <c r="A49" s="85"/>
      <c r="B49" s="85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</sheetData>
  <sheetProtection algorithmName="SHA-512" hashValue="NQgPlECiKghJfdJHx2flWV3cwhv22zdU29m6Vs4/8HJGGGO3SL+6fIjbh9hDiVusJErl054nmc4E5ZClMGAW6Q==" saltValue="qPPSzY1Ah8eLtrnO8C4fOw==" spinCount="100000" sheet="1" selectLockedCells="1" selectUnlockedCells="1"/>
  <mergeCells count="9">
    <mergeCell ref="A40:C49"/>
    <mergeCell ref="D40:T49"/>
    <mergeCell ref="A9:C18"/>
    <mergeCell ref="D9:T18"/>
    <mergeCell ref="A1:T6"/>
    <mergeCell ref="A19:C29"/>
    <mergeCell ref="D19:T29"/>
    <mergeCell ref="A30:C39"/>
    <mergeCell ref="D30:T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72E3-D08F-445B-942B-83A38996A33B}">
  <dimension ref="A1:Y33"/>
  <sheetViews>
    <sheetView showGridLines="0" showRowColHeaders="0" workbookViewId="0">
      <selection activeCell="F14" sqref="F14:J14"/>
    </sheetView>
  </sheetViews>
  <sheetFormatPr defaultRowHeight="15" x14ac:dyDescent="0.25"/>
  <sheetData>
    <row r="1" spans="1:25" ht="17.25" x14ac:dyDescent="0.3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Q1" s="102" t="s">
        <v>78</v>
      </c>
      <c r="R1" s="103"/>
      <c r="S1" s="103"/>
      <c r="T1" s="103"/>
      <c r="U1" s="103"/>
      <c r="V1" s="103"/>
      <c r="W1" s="103"/>
      <c r="X1" s="103"/>
      <c r="Y1" s="104"/>
    </row>
    <row r="2" spans="1:2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Q2" s="72"/>
      <c r="Y2" s="73"/>
    </row>
    <row r="3" spans="1:25" ht="15" customHeight="1" x14ac:dyDescent="0.25">
      <c r="Q3" s="72"/>
      <c r="S3" s="74" t="s">
        <v>79</v>
      </c>
      <c r="U3" s="105" t="s">
        <v>80</v>
      </c>
      <c r="V3" s="105"/>
      <c r="W3" s="105"/>
      <c r="X3" s="106" t="str">
        <f>IF($F$14&gt;100000,100,IF($F$14&gt;10000,60,IF($F$14&gt;3300,40,IF($F$14&gt;500,20,IF($F$14&gt;100,10,IF($F$14&gt;0,5,""))))))</f>
        <v/>
      </c>
      <c r="Y3" s="73"/>
    </row>
    <row r="4" spans="1:25" x14ac:dyDescent="0.25">
      <c r="A4" s="107" t="s">
        <v>81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Q4" s="72"/>
      <c r="R4" s="75" t="s">
        <v>28</v>
      </c>
      <c r="S4" s="75">
        <f>COUNTIF('SHEET-3'!$C$2:$C$101,"Tier 1")</f>
        <v>0</v>
      </c>
      <c r="U4" s="105"/>
      <c r="V4" s="105"/>
      <c r="W4" s="105"/>
      <c r="X4" s="106"/>
      <c r="Y4" s="73"/>
    </row>
    <row r="5" spans="1:25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Q5" s="72"/>
      <c r="R5" s="75" t="s">
        <v>29</v>
      </c>
      <c r="S5" s="75">
        <f>COUNTIF('SHEET-3'!$C$2:$C$101,"Tier 2")</f>
        <v>0</v>
      </c>
      <c r="U5" s="105"/>
      <c r="V5" s="105"/>
      <c r="W5" s="105"/>
      <c r="X5" s="106"/>
      <c r="Y5" s="73"/>
    </row>
    <row r="6" spans="1:25" ht="15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Q6" s="72"/>
      <c r="R6" s="75" t="s">
        <v>30</v>
      </c>
      <c r="S6" s="75">
        <f>COUNTIF('SHEET-3'!$C$2:$C$101,"Tier 3")</f>
        <v>0</v>
      </c>
      <c r="Y6" s="73"/>
    </row>
    <row r="7" spans="1:25" ht="15" customHeight="1" x14ac:dyDescent="0.25">
      <c r="Q7" s="72"/>
      <c r="R7" s="75" t="s">
        <v>31</v>
      </c>
      <c r="S7" s="75">
        <f>COUNTIF('SHEET-3'!$C$2:$C$101,"Tier 4")</f>
        <v>0</v>
      </c>
      <c r="U7" s="105" t="s">
        <v>82</v>
      </c>
      <c r="V7" s="105"/>
      <c r="W7" s="105"/>
      <c r="X7" s="106" t="str">
        <f>IF($F$14&gt;100000,50,IF($F$14&gt;10000,30,IF($F$14&gt;3300,20,IF($F$14&gt;500,10,IF($F$14&gt;100,5,IF($F$14&gt;0,5,""))))))</f>
        <v/>
      </c>
      <c r="Y7" s="73"/>
    </row>
    <row r="8" spans="1:25" ht="15" customHeight="1" x14ac:dyDescent="0.25">
      <c r="Q8" s="72"/>
      <c r="U8" s="105"/>
      <c r="V8" s="105"/>
      <c r="W8" s="105"/>
      <c r="X8" s="106"/>
      <c r="Y8" s="73"/>
    </row>
    <row r="9" spans="1:25" ht="15.75" customHeight="1" x14ac:dyDescent="0.25">
      <c r="Q9" s="72"/>
      <c r="U9" s="105"/>
      <c r="V9" s="105"/>
      <c r="W9" s="105"/>
      <c r="X9" s="106"/>
      <c r="Y9" s="73"/>
    </row>
    <row r="10" spans="1:25" ht="19.5" customHeight="1" x14ac:dyDescent="0.3">
      <c r="A10" s="92" t="s">
        <v>83</v>
      </c>
      <c r="B10" s="93"/>
      <c r="C10" s="93"/>
      <c r="D10" s="93"/>
      <c r="E10" s="94"/>
      <c r="F10" s="95"/>
      <c r="G10" s="96"/>
      <c r="H10" s="96"/>
      <c r="I10" s="96"/>
      <c r="J10" s="97"/>
      <c r="Q10" s="72"/>
      <c r="Y10" s="73"/>
    </row>
    <row r="11" spans="1:25" ht="15.75" thickBot="1" x14ac:dyDescent="0.3">
      <c r="Q11" s="108" t="s">
        <v>84</v>
      </c>
      <c r="R11" s="109"/>
      <c r="S11" s="109"/>
      <c r="T11" s="109"/>
      <c r="U11" s="109"/>
      <c r="V11" s="109"/>
      <c r="W11" s="109"/>
      <c r="X11" s="109"/>
      <c r="Y11" s="110"/>
    </row>
    <row r="12" spans="1:25" ht="19.5" x14ac:dyDescent="0.3">
      <c r="A12" s="92" t="s">
        <v>85</v>
      </c>
      <c r="B12" s="93"/>
      <c r="C12" s="93"/>
      <c r="D12" s="93"/>
      <c r="E12" s="94"/>
      <c r="F12" s="95"/>
      <c r="G12" s="96"/>
      <c r="H12" s="96"/>
      <c r="I12" s="96"/>
      <c r="J12" s="97"/>
    </row>
    <row r="14" spans="1:25" ht="19.5" x14ac:dyDescent="0.3">
      <c r="A14" s="99" t="s">
        <v>86</v>
      </c>
      <c r="B14" s="99"/>
      <c r="C14" s="99"/>
      <c r="D14" s="99"/>
      <c r="E14" s="99"/>
      <c r="F14" s="100"/>
      <c r="G14" s="100"/>
      <c r="H14" s="100"/>
      <c r="I14" s="100"/>
      <c r="J14" s="100"/>
    </row>
    <row r="16" spans="1:25" ht="19.5" x14ac:dyDescent="0.3">
      <c r="A16" s="99" t="s">
        <v>87</v>
      </c>
      <c r="B16" s="99"/>
      <c r="C16" s="99"/>
      <c r="D16" s="99"/>
      <c r="E16" s="99"/>
      <c r="F16" s="100"/>
      <c r="G16" s="100"/>
      <c r="H16" s="100"/>
      <c r="I16" s="100"/>
      <c r="J16" s="100"/>
    </row>
    <row r="18" spans="1:13" ht="19.5" x14ac:dyDescent="0.3">
      <c r="A18" s="99" t="s">
        <v>88</v>
      </c>
      <c r="B18" s="99"/>
      <c r="C18" s="99"/>
      <c r="D18" s="99"/>
      <c r="E18" s="99"/>
      <c r="F18" s="100"/>
      <c r="G18" s="100"/>
      <c r="H18" s="100"/>
      <c r="I18" s="100"/>
      <c r="J18" s="100"/>
    </row>
    <row r="20" spans="1:13" ht="19.5" x14ac:dyDescent="0.3">
      <c r="A20" s="99" t="s">
        <v>89</v>
      </c>
      <c r="B20" s="99"/>
      <c r="C20" s="99"/>
      <c r="D20" s="99"/>
      <c r="E20" s="99"/>
      <c r="F20" s="100"/>
      <c r="G20" s="100"/>
      <c r="H20" s="100"/>
      <c r="I20" s="100"/>
      <c r="J20" s="100"/>
    </row>
    <row r="22" spans="1:13" ht="19.5" x14ac:dyDescent="0.3">
      <c r="A22" s="92" t="s">
        <v>90</v>
      </c>
      <c r="B22" s="93"/>
      <c r="C22" s="93"/>
      <c r="D22" s="93"/>
      <c r="E22" s="94"/>
      <c r="F22" s="95"/>
      <c r="G22" s="96"/>
      <c r="H22" s="96"/>
      <c r="I22" s="96"/>
      <c r="J22" s="97"/>
    </row>
    <row r="26" spans="1:13" x14ac:dyDescent="0.25">
      <c r="A26" s="98" t="s">
        <v>114</v>
      </c>
      <c r="B26" s="98"/>
      <c r="C26" s="98"/>
      <c r="D26" s="98"/>
      <c r="E26" s="98"/>
    </row>
    <row r="28" spans="1:13" ht="15" customHeight="1" x14ac:dyDescent="0.25">
      <c r="A28" s="212" t="s">
        <v>115</v>
      </c>
      <c r="B28" s="212"/>
      <c r="C28" s="212"/>
      <c r="D28" s="212"/>
      <c r="E28" s="212"/>
      <c r="F28" s="212"/>
    </row>
    <row r="29" spans="1:13" x14ac:dyDescent="0.25">
      <c r="A29" s="212"/>
      <c r="B29" s="212"/>
      <c r="C29" s="212"/>
      <c r="D29" s="212"/>
      <c r="E29" s="212"/>
      <c r="F29" s="212"/>
    </row>
    <row r="31" spans="1:13" x14ac:dyDescent="0.25">
      <c r="A31" s="98" t="s">
        <v>110</v>
      </c>
      <c r="B31" s="98"/>
      <c r="C31" s="98"/>
      <c r="D31" s="98"/>
      <c r="E31" s="98"/>
      <c r="F31" s="98"/>
      <c r="G31" s="98"/>
    </row>
    <row r="32" spans="1:13" ht="15" customHeight="1" x14ac:dyDescent="0.25">
      <c r="A32" s="91" t="s">
        <v>113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</sheetData>
  <sheetProtection algorithmName="SHA-512" hashValue="OfOgOMwO1iljgv8tWTQbi7sK0u298QNO9sE2g9wRtV3hbE7UD4FFcLWAkbIs84dey052DunK0K7ZGDv0C1cu2w==" saltValue="PeD/hYGZPPLNAqAbRqkfKQ==" spinCount="100000" sheet="1" selectLockedCells="1"/>
  <mergeCells count="26">
    <mergeCell ref="A14:E14"/>
    <mergeCell ref="F14:J14"/>
    <mergeCell ref="A1:J2"/>
    <mergeCell ref="Q1:Y1"/>
    <mergeCell ref="U3:W5"/>
    <mergeCell ref="X3:X5"/>
    <mergeCell ref="A4:N6"/>
    <mergeCell ref="U7:W9"/>
    <mergeCell ref="X7:X9"/>
    <mergeCell ref="A10:E10"/>
    <mergeCell ref="F10:J10"/>
    <mergeCell ref="Q11:Y11"/>
    <mergeCell ref="A12:E12"/>
    <mergeCell ref="F12:J12"/>
    <mergeCell ref="A16:E16"/>
    <mergeCell ref="F16:J16"/>
    <mergeCell ref="A18:E18"/>
    <mergeCell ref="F18:J18"/>
    <mergeCell ref="A20:E20"/>
    <mergeCell ref="F20:J20"/>
    <mergeCell ref="A32:M33"/>
    <mergeCell ref="A22:E22"/>
    <mergeCell ref="F22:J22"/>
    <mergeCell ref="A26:E26"/>
    <mergeCell ref="A31:G31"/>
    <mergeCell ref="A28:F29"/>
  </mergeCells>
  <hyperlinks>
    <hyperlink ref="A28" r:id="rId1" xr:uid="{9C38CB0A-6E2C-4330-9510-46422AF535FF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FD09-99C1-4EFF-8B49-6D338FA8116F}">
  <sheetPr codeName="Sheet7"/>
  <dimension ref="C1:AG41"/>
  <sheetViews>
    <sheetView showGridLines="0" showRowColHeaders="0" zoomScale="80" zoomScaleNormal="80" workbookViewId="0">
      <selection activeCell="H49" sqref="H49"/>
    </sheetView>
  </sheetViews>
  <sheetFormatPr defaultRowHeight="15" x14ac:dyDescent="0.25"/>
  <sheetData>
    <row r="1" spans="3:33" ht="15" customHeight="1" x14ac:dyDescent="0.25">
      <c r="C1" s="111" t="s">
        <v>33</v>
      </c>
      <c r="D1" s="112"/>
      <c r="E1" s="112"/>
      <c r="F1" s="112"/>
      <c r="G1" s="112"/>
      <c r="H1" s="112"/>
      <c r="I1" s="113"/>
      <c r="K1" s="111" t="s">
        <v>41</v>
      </c>
      <c r="L1" s="112"/>
      <c r="M1" s="112"/>
      <c r="N1" s="112"/>
      <c r="O1" s="112"/>
      <c r="P1" s="112"/>
      <c r="Q1" s="113"/>
      <c r="S1" s="111" t="s">
        <v>52</v>
      </c>
      <c r="T1" s="112"/>
      <c r="U1" s="112"/>
      <c r="V1" s="112"/>
      <c r="W1" s="112"/>
      <c r="X1" s="112"/>
      <c r="Y1" s="113"/>
      <c r="AA1" s="111" t="s">
        <v>55</v>
      </c>
      <c r="AB1" s="112"/>
      <c r="AC1" s="112"/>
      <c r="AD1" s="112"/>
      <c r="AE1" s="112"/>
      <c r="AF1" s="112"/>
      <c r="AG1" s="113"/>
    </row>
    <row r="2" spans="3:33" ht="15" customHeight="1" x14ac:dyDescent="0.25">
      <c r="C2" s="114"/>
      <c r="D2" s="115"/>
      <c r="E2" s="115"/>
      <c r="F2" s="115"/>
      <c r="G2" s="115"/>
      <c r="H2" s="115"/>
      <c r="I2" s="116"/>
      <c r="K2" s="114"/>
      <c r="L2" s="115"/>
      <c r="M2" s="115"/>
      <c r="N2" s="115"/>
      <c r="O2" s="115"/>
      <c r="P2" s="115"/>
      <c r="Q2" s="116"/>
      <c r="S2" s="114"/>
      <c r="T2" s="115"/>
      <c r="U2" s="115"/>
      <c r="V2" s="115"/>
      <c r="W2" s="115"/>
      <c r="X2" s="115"/>
      <c r="Y2" s="116"/>
      <c r="AA2" s="114"/>
      <c r="AB2" s="115"/>
      <c r="AC2" s="115"/>
      <c r="AD2" s="115"/>
      <c r="AE2" s="115"/>
      <c r="AF2" s="115"/>
      <c r="AG2" s="116"/>
    </row>
    <row r="3" spans="3:33" ht="15.75" customHeight="1" thickBot="1" x14ac:dyDescent="0.3">
      <c r="C3" s="117"/>
      <c r="D3" s="118"/>
      <c r="E3" s="118"/>
      <c r="F3" s="118"/>
      <c r="G3" s="118"/>
      <c r="H3" s="118"/>
      <c r="I3" s="119"/>
      <c r="K3" s="117"/>
      <c r="L3" s="118"/>
      <c r="M3" s="118"/>
      <c r="N3" s="118"/>
      <c r="O3" s="118"/>
      <c r="P3" s="118"/>
      <c r="Q3" s="119"/>
      <c r="S3" s="117"/>
      <c r="T3" s="118"/>
      <c r="U3" s="118"/>
      <c r="V3" s="118"/>
      <c r="W3" s="118"/>
      <c r="X3" s="118"/>
      <c r="Y3" s="119"/>
      <c r="AA3" s="117"/>
      <c r="AB3" s="118"/>
      <c r="AC3" s="118"/>
      <c r="AD3" s="118"/>
      <c r="AE3" s="118"/>
      <c r="AF3" s="118"/>
      <c r="AG3" s="119"/>
    </row>
    <row r="4" spans="3:33" ht="15.75" thickBot="1" x14ac:dyDescent="0.3"/>
    <row r="5" spans="3:33" ht="15" customHeight="1" x14ac:dyDescent="0.25">
      <c r="C5" s="120" t="s">
        <v>42</v>
      </c>
      <c r="D5" s="121"/>
      <c r="E5" s="122"/>
      <c r="G5" s="120" t="s">
        <v>34</v>
      </c>
      <c r="H5" s="121"/>
      <c r="I5" s="122"/>
      <c r="K5" s="120" t="s">
        <v>44</v>
      </c>
      <c r="L5" s="121"/>
      <c r="M5" s="122"/>
      <c r="O5" s="120" t="s">
        <v>46</v>
      </c>
      <c r="P5" s="121"/>
      <c r="Q5" s="122"/>
      <c r="S5" s="120" t="s">
        <v>53</v>
      </c>
      <c r="T5" s="121"/>
      <c r="U5" s="122"/>
      <c r="W5" s="120" t="s">
        <v>54</v>
      </c>
      <c r="X5" s="121"/>
      <c r="Y5" s="122"/>
      <c r="AA5" s="120" t="s">
        <v>57</v>
      </c>
      <c r="AB5" s="121"/>
      <c r="AC5" s="122"/>
      <c r="AE5" s="120" t="s">
        <v>58</v>
      </c>
      <c r="AF5" s="121"/>
      <c r="AG5" s="122"/>
    </row>
    <row r="6" spans="3:33" ht="15" customHeight="1" x14ac:dyDescent="0.25">
      <c r="C6" s="123"/>
      <c r="D6" s="124"/>
      <c r="E6" s="125"/>
      <c r="G6" s="123"/>
      <c r="H6" s="124"/>
      <c r="I6" s="125"/>
      <c r="K6" s="123"/>
      <c r="L6" s="124"/>
      <c r="M6" s="125"/>
      <c r="O6" s="123"/>
      <c r="P6" s="124"/>
      <c r="Q6" s="125"/>
      <c r="S6" s="123"/>
      <c r="T6" s="124"/>
      <c r="U6" s="125"/>
      <c r="W6" s="123"/>
      <c r="X6" s="124"/>
      <c r="Y6" s="125"/>
      <c r="AA6" s="123"/>
      <c r="AB6" s="124"/>
      <c r="AC6" s="125"/>
      <c r="AE6" s="123"/>
      <c r="AF6" s="124"/>
      <c r="AG6" s="125"/>
    </row>
    <row r="7" spans="3:33" x14ac:dyDescent="0.25">
      <c r="C7" s="123"/>
      <c r="D7" s="124"/>
      <c r="E7" s="125"/>
      <c r="G7" s="123"/>
      <c r="H7" s="124"/>
      <c r="I7" s="125"/>
      <c r="K7" s="123"/>
      <c r="L7" s="124"/>
      <c r="M7" s="125"/>
      <c r="O7" s="123"/>
      <c r="P7" s="124"/>
      <c r="Q7" s="125"/>
      <c r="S7" s="123"/>
      <c r="T7" s="124"/>
      <c r="U7" s="125"/>
      <c r="W7" s="123"/>
      <c r="X7" s="124"/>
      <c r="Y7" s="125"/>
      <c r="AA7" s="123"/>
      <c r="AB7" s="124"/>
      <c r="AC7" s="125"/>
      <c r="AE7" s="123"/>
      <c r="AF7" s="124"/>
      <c r="AG7" s="125"/>
    </row>
    <row r="8" spans="3:33" ht="15" customHeight="1" x14ac:dyDescent="0.25">
      <c r="C8" s="123"/>
      <c r="D8" s="124"/>
      <c r="E8" s="125"/>
      <c r="G8" s="123"/>
      <c r="H8" s="124"/>
      <c r="I8" s="125"/>
      <c r="K8" s="123"/>
      <c r="L8" s="124"/>
      <c r="M8" s="125"/>
      <c r="O8" s="123"/>
      <c r="P8" s="124"/>
      <c r="Q8" s="125"/>
      <c r="S8" s="123"/>
      <c r="T8" s="124"/>
      <c r="U8" s="125"/>
      <c r="W8" s="123"/>
      <c r="X8" s="124"/>
      <c r="Y8" s="125"/>
      <c r="AA8" s="123"/>
      <c r="AB8" s="124"/>
      <c r="AC8" s="125"/>
      <c r="AE8" s="123"/>
      <c r="AF8" s="124"/>
      <c r="AG8" s="125"/>
    </row>
    <row r="9" spans="3:33" ht="15.75" thickBot="1" x14ac:dyDescent="0.3">
      <c r="C9" s="126"/>
      <c r="D9" s="127"/>
      <c r="E9" s="128"/>
      <c r="G9" s="126"/>
      <c r="H9" s="127"/>
      <c r="I9" s="128"/>
      <c r="K9" s="126"/>
      <c r="L9" s="127"/>
      <c r="M9" s="128"/>
      <c r="O9" s="126"/>
      <c r="P9" s="127"/>
      <c r="Q9" s="128"/>
      <c r="S9" s="126"/>
      <c r="T9" s="127"/>
      <c r="U9" s="128"/>
      <c r="W9" s="126"/>
      <c r="X9" s="127"/>
      <c r="Y9" s="128"/>
      <c r="AA9" s="123"/>
      <c r="AB9" s="124"/>
      <c r="AC9" s="125"/>
      <c r="AE9" s="126"/>
      <c r="AF9" s="127"/>
      <c r="AG9" s="128"/>
    </row>
    <row r="10" spans="3:33" ht="15.75" thickBot="1" x14ac:dyDescent="0.3">
      <c r="AA10" s="126"/>
      <c r="AB10" s="127"/>
      <c r="AC10" s="128"/>
    </row>
    <row r="12" spans="3:33" ht="15.75" thickBot="1" x14ac:dyDescent="0.3"/>
    <row r="13" spans="3:33" ht="15" customHeight="1" x14ac:dyDescent="0.25">
      <c r="C13" s="120" t="s">
        <v>97</v>
      </c>
      <c r="D13" s="121"/>
      <c r="E13" s="122"/>
      <c r="G13" s="120" t="s">
        <v>35</v>
      </c>
      <c r="H13" s="121"/>
      <c r="I13" s="122"/>
      <c r="K13" s="120" t="s">
        <v>43</v>
      </c>
      <c r="L13" s="121"/>
      <c r="M13" s="122"/>
      <c r="O13" s="120" t="s">
        <v>45</v>
      </c>
      <c r="P13" s="121"/>
      <c r="Q13" s="122"/>
      <c r="S13" s="120" t="s">
        <v>56</v>
      </c>
      <c r="T13" s="121"/>
      <c r="U13" s="122"/>
    </row>
    <row r="14" spans="3:33" x14ac:dyDescent="0.25">
      <c r="C14" s="123"/>
      <c r="D14" s="124"/>
      <c r="E14" s="125"/>
      <c r="G14" s="123"/>
      <c r="H14" s="124"/>
      <c r="I14" s="125"/>
      <c r="K14" s="123"/>
      <c r="L14" s="124"/>
      <c r="M14" s="125"/>
      <c r="O14" s="123"/>
      <c r="P14" s="124"/>
      <c r="Q14" s="125"/>
      <c r="S14" s="123"/>
      <c r="T14" s="124"/>
      <c r="U14" s="125"/>
    </row>
    <row r="15" spans="3:33" x14ac:dyDescent="0.25">
      <c r="C15" s="123"/>
      <c r="D15" s="124"/>
      <c r="E15" s="125"/>
      <c r="G15" s="123"/>
      <c r="H15" s="124"/>
      <c r="I15" s="125"/>
      <c r="K15" s="123"/>
      <c r="L15" s="124"/>
      <c r="M15" s="125"/>
      <c r="O15" s="123"/>
      <c r="P15" s="124"/>
      <c r="Q15" s="125"/>
      <c r="S15" s="123"/>
      <c r="T15" s="124"/>
      <c r="U15" s="125"/>
    </row>
    <row r="16" spans="3:33" x14ac:dyDescent="0.25">
      <c r="C16" s="123"/>
      <c r="D16" s="124"/>
      <c r="E16" s="125"/>
      <c r="G16" s="123"/>
      <c r="H16" s="124"/>
      <c r="I16" s="125"/>
      <c r="K16" s="123"/>
      <c r="L16" s="124"/>
      <c r="M16" s="125"/>
      <c r="O16" s="123"/>
      <c r="P16" s="124"/>
      <c r="Q16" s="125"/>
      <c r="S16" s="123"/>
      <c r="T16" s="124"/>
      <c r="U16" s="125"/>
    </row>
    <row r="17" spans="3:21" ht="15.75" thickBot="1" x14ac:dyDescent="0.3">
      <c r="C17" s="126"/>
      <c r="D17" s="127"/>
      <c r="E17" s="128"/>
      <c r="G17" s="126"/>
      <c r="H17" s="127"/>
      <c r="I17" s="128"/>
      <c r="K17" s="126"/>
      <c r="L17" s="127"/>
      <c r="M17" s="128"/>
      <c r="O17" s="126"/>
      <c r="P17" s="127"/>
      <c r="Q17" s="128"/>
      <c r="S17" s="126"/>
      <c r="T17" s="127"/>
      <c r="U17" s="128"/>
    </row>
    <row r="20" spans="3:21" ht="15.75" customHeight="1" thickBot="1" x14ac:dyDescent="0.3"/>
    <row r="21" spans="3:21" x14ac:dyDescent="0.25">
      <c r="C21" s="120" t="s">
        <v>36</v>
      </c>
      <c r="D21" s="121"/>
      <c r="E21" s="122"/>
      <c r="G21" s="120" t="s">
        <v>38</v>
      </c>
      <c r="H21" s="121"/>
      <c r="I21" s="122"/>
      <c r="K21" s="120" t="s">
        <v>48</v>
      </c>
      <c r="L21" s="121"/>
      <c r="M21" s="122"/>
      <c r="O21" s="120" t="s">
        <v>47</v>
      </c>
      <c r="P21" s="121"/>
      <c r="Q21" s="122"/>
    </row>
    <row r="22" spans="3:21" ht="15" customHeight="1" x14ac:dyDescent="0.25">
      <c r="C22" s="123"/>
      <c r="D22" s="124"/>
      <c r="E22" s="125"/>
      <c r="G22" s="123"/>
      <c r="H22" s="124"/>
      <c r="I22" s="125"/>
      <c r="K22" s="123"/>
      <c r="L22" s="124"/>
      <c r="M22" s="125"/>
      <c r="O22" s="123"/>
      <c r="P22" s="124"/>
      <c r="Q22" s="125"/>
    </row>
    <row r="23" spans="3:21" x14ac:dyDescent="0.25">
      <c r="C23" s="123"/>
      <c r="D23" s="124"/>
      <c r="E23" s="125"/>
      <c r="G23" s="123"/>
      <c r="H23" s="124"/>
      <c r="I23" s="125"/>
      <c r="K23" s="123"/>
      <c r="L23" s="124"/>
      <c r="M23" s="125"/>
      <c r="O23" s="123"/>
      <c r="P23" s="124"/>
      <c r="Q23" s="125"/>
    </row>
    <row r="24" spans="3:21" x14ac:dyDescent="0.25">
      <c r="C24" s="123"/>
      <c r="D24" s="124"/>
      <c r="E24" s="125"/>
      <c r="G24" s="123"/>
      <c r="H24" s="124"/>
      <c r="I24" s="125"/>
      <c r="K24" s="123"/>
      <c r="L24" s="124"/>
      <c r="M24" s="125"/>
      <c r="O24" s="123"/>
      <c r="P24" s="124"/>
      <c r="Q24" s="125"/>
    </row>
    <row r="25" spans="3:21" ht="15.75" thickBot="1" x14ac:dyDescent="0.3">
      <c r="C25" s="126"/>
      <c r="D25" s="127"/>
      <c r="E25" s="128"/>
      <c r="G25" s="126"/>
      <c r="H25" s="127"/>
      <c r="I25" s="128"/>
      <c r="K25" s="126"/>
      <c r="L25" s="127"/>
      <c r="M25" s="128"/>
      <c r="O25" s="126"/>
      <c r="P25" s="127"/>
      <c r="Q25" s="128"/>
    </row>
    <row r="28" spans="3:21" ht="15.75" thickBot="1" x14ac:dyDescent="0.3"/>
    <row r="29" spans="3:21" x14ac:dyDescent="0.25">
      <c r="C29" s="120" t="s">
        <v>37</v>
      </c>
      <c r="D29" s="121"/>
      <c r="E29" s="122"/>
      <c r="G29" s="120" t="s">
        <v>39</v>
      </c>
      <c r="H29" s="121"/>
      <c r="I29" s="122"/>
      <c r="K29" s="120" t="s">
        <v>49</v>
      </c>
      <c r="L29" s="121"/>
      <c r="M29" s="122"/>
      <c r="O29" s="120" t="s">
        <v>50</v>
      </c>
      <c r="P29" s="121"/>
      <c r="Q29" s="122"/>
    </row>
    <row r="30" spans="3:21" x14ac:dyDescent="0.25">
      <c r="C30" s="123"/>
      <c r="D30" s="124"/>
      <c r="E30" s="125"/>
      <c r="G30" s="123"/>
      <c r="H30" s="124"/>
      <c r="I30" s="125"/>
      <c r="K30" s="123"/>
      <c r="L30" s="124"/>
      <c r="M30" s="125"/>
      <c r="O30" s="123"/>
      <c r="P30" s="124"/>
      <c r="Q30" s="125"/>
    </row>
    <row r="31" spans="3:21" x14ac:dyDescent="0.25">
      <c r="C31" s="123"/>
      <c r="D31" s="124"/>
      <c r="E31" s="125"/>
      <c r="G31" s="123"/>
      <c r="H31" s="124"/>
      <c r="I31" s="125"/>
      <c r="K31" s="123"/>
      <c r="L31" s="124"/>
      <c r="M31" s="125"/>
      <c r="O31" s="123"/>
      <c r="P31" s="124"/>
      <c r="Q31" s="125"/>
    </row>
    <row r="32" spans="3:21" x14ac:dyDescent="0.25">
      <c r="C32" s="123"/>
      <c r="D32" s="124"/>
      <c r="E32" s="125"/>
      <c r="G32" s="123"/>
      <c r="H32" s="124"/>
      <c r="I32" s="125"/>
      <c r="K32" s="123"/>
      <c r="L32" s="124"/>
      <c r="M32" s="125"/>
      <c r="O32" s="123"/>
      <c r="P32" s="124"/>
      <c r="Q32" s="125"/>
    </row>
    <row r="33" spans="3:17" ht="15.75" thickBot="1" x14ac:dyDescent="0.3">
      <c r="C33" s="126"/>
      <c r="D33" s="127"/>
      <c r="E33" s="128"/>
      <c r="G33" s="126"/>
      <c r="H33" s="127"/>
      <c r="I33" s="128"/>
      <c r="K33" s="126"/>
      <c r="L33" s="127"/>
      <c r="M33" s="128"/>
      <c r="O33" s="126"/>
      <c r="P33" s="127"/>
      <c r="Q33" s="128"/>
    </row>
    <row r="34" spans="3:17" x14ac:dyDescent="0.25">
      <c r="P34" s="63"/>
    </row>
    <row r="36" spans="3:17" ht="15.75" thickBot="1" x14ac:dyDescent="0.3"/>
    <row r="37" spans="3:17" x14ac:dyDescent="0.25">
      <c r="C37" s="120" t="s">
        <v>40</v>
      </c>
      <c r="D37" s="121"/>
      <c r="E37" s="122"/>
      <c r="K37" s="120" t="s">
        <v>51</v>
      </c>
      <c r="L37" s="121"/>
      <c r="M37" s="122"/>
    </row>
    <row r="38" spans="3:17" x14ac:dyDescent="0.25">
      <c r="C38" s="123"/>
      <c r="D38" s="124"/>
      <c r="E38" s="125"/>
      <c r="K38" s="123"/>
      <c r="L38" s="124"/>
      <c r="M38" s="125"/>
    </row>
    <row r="39" spans="3:17" x14ac:dyDescent="0.25">
      <c r="C39" s="123"/>
      <c r="D39" s="124"/>
      <c r="E39" s="125"/>
      <c r="K39" s="123"/>
      <c r="L39" s="124"/>
      <c r="M39" s="125"/>
    </row>
    <row r="40" spans="3:17" x14ac:dyDescent="0.25">
      <c r="C40" s="123"/>
      <c r="D40" s="124"/>
      <c r="E40" s="125"/>
      <c r="K40" s="123"/>
      <c r="L40" s="124"/>
      <c r="M40" s="125"/>
    </row>
    <row r="41" spans="3:17" ht="15.75" thickBot="1" x14ac:dyDescent="0.3">
      <c r="C41" s="126"/>
      <c r="D41" s="127"/>
      <c r="E41" s="128"/>
      <c r="K41" s="126"/>
      <c r="L41" s="127"/>
      <c r="M41" s="128"/>
    </row>
  </sheetData>
  <sheetProtection algorithmName="SHA-512" hashValue="+zB2tQRfD+u5fJ4Iw7A6bUKzmx4zuuphnlpjeJuQ5lI9iSzv8zEeKDuSFzel2THnpOlN1laGHE+XYTxkq5bWGg==" saltValue="TUch22NX50DoIiE6RsGTbQ==" spinCount="100000" sheet="1" objects="1" scenarios="1"/>
  <dataConsolidate/>
  <mergeCells count="27">
    <mergeCell ref="C37:E41"/>
    <mergeCell ref="C5:E9"/>
    <mergeCell ref="G5:I9"/>
    <mergeCell ref="C13:E17"/>
    <mergeCell ref="G13:I17"/>
    <mergeCell ref="C21:E25"/>
    <mergeCell ref="G21:I25"/>
    <mergeCell ref="C29:E33"/>
    <mergeCell ref="G29:I33"/>
    <mergeCell ref="K29:M33"/>
    <mergeCell ref="O21:Q25"/>
    <mergeCell ref="O29:Q33"/>
    <mergeCell ref="K37:M41"/>
    <mergeCell ref="S1:Y3"/>
    <mergeCell ref="S5:U9"/>
    <mergeCell ref="W5:Y9"/>
    <mergeCell ref="K13:M17"/>
    <mergeCell ref="O13:Q17"/>
    <mergeCell ref="K21:M25"/>
    <mergeCell ref="K1:Q3"/>
    <mergeCell ref="K5:M9"/>
    <mergeCell ref="O5:Q9"/>
    <mergeCell ref="C1:I3"/>
    <mergeCell ref="AA1:AG3"/>
    <mergeCell ref="S13:U17"/>
    <mergeCell ref="AA5:AC10"/>
    <mergeCell ref="AE5:AG9"/>
  </mergeCells>
  <dataValidations xWindow="555" yWindow="588" count="10">
    <dataValidation allowBlank="1" showInputMessage="1" showErrorMessage="1" promptTitle="Status (1)" prompt="Then at least half or all your sites must come from the following locations: (EPA recommends all come from these if possible): _x000a__x000a_Tier 1 Lead Service Lines (Tier 1 LSL site) - Single Family home with lead service lines. " sqref="G5:I9" xr:uid="{C26BA9FD-CDC5-49C0-A601-209DCDB7B77A}"/>
    <dataValidation allowBlank="1" showInputMessage="1" showErrorMessage="1" promptTitle="Status (2)" prompt="If exhausted number of sites from Status (1) and need more sites, fill the rest with the following sites:_x000a__x000a_Tier 1 Lead Plumbing Sites (Tier 1 PBCU Sites)-Single Family home with interior lead in hime plumbing.  " sqref="G13:I17" xr:uid="{33E3FD33-24BD-4E19-8325-3AC2391E653E}"/>
    <dataValidation allowBlank="1" showInputMessage="1" showErrorMessage="1" promptTitle="Status (3)" prompt="If exhausted number of sites from Status (1-2) and need more sites, fill the rest from the following sites:_x000a__x000a_Tier 1 Lead Plumbing Sites (Tier 1 LGN Site)-Single Family home with lead gooseneck " sqref="G21:I25" xr:uid="{0AA748A3-2BF0-40D4-90C9-3BB0BEB13C31}"/>
    <dataValidation allowBlank="1" showInputMessage="1" showErrorMessage="1" promptTitle="Status (4)" prompt="If exhausted number of sites from Status (1-3) and need more sites, fill the rest with the following sites: _x000a__x000a_Tier 1 Copper Lead Solder Site (Tier 1 CLS 83-85 Site)-Single Family home with lead solder installed between 1983 and June 1st 1985. " sqref="G29:I33" xr:uid="{D0D7EE33-6540-4058-B874-DF8519F16705}"/>
    <dataValidation allowBlank="1" showInputMessage="1" showErrorMessage="1" promptTitle="Status (5)" prompt="Then at least half or all your sites must come from the following locations: (EPA recommends all come from these if possible): _x000a__x000a_Tier 2 Lead Service Lines (Tier 2 LSL site) - Multifamily homes with lead service lines. If no multifamily homes, use other. " sqref="O5:Q9" xr:uid="{79F00878-AB0E-421D-AD5A-128D632F246A}"/>
    <dataValidation allowBlank="1" showInputMessage="1" showErrorMessage="1" promptTitle="Status (6)" prompt="If exhausted numner of sites from status (1-5), then fill sites from the following:_x000a__x000a_Tier 2 lead plumbing site (Tier 2 PBCU Plumbing Site) - Multifamily homes with interior lead home plumbing. If no multifamily homes, use other buildings. " sqref="O13:Q17" xr:uid="{235BAE77-00B3-4046-A984-62944D68122F}"/>
    <dataValidation allowBlank="1" showInputMessage="1" showErrorMessage="1" promptTitle="Status (7)" prompt="If exhausted numner of sites from status (1-6), then fill sites from the following:_x000a__x000a_Tier 2 Lead Gooseneck (Tier 2 LGN Site) - Multifamily homes with lead gooseneck installation. If no multifamily homes, use other buildings. " sqref="O21:Q25" xr:uid="{62A000FF-2545-427B-BDB2-04576CD391BB}"/>
    <dataValidation allowBlank="1" showInputMessage="1" showErrorMessage="1" promptTitle="Status (8)" prompt="If exhausted numner of sites from status (1-7), then fill sites from the following:_x000a__x000a_Tier 2 Copper Lead Solder (Tier 2 CLS 83-85 Site) - Multifamily homes with with copper plumbing and lead solder installed between 1983 and June 1st 1985. " sqref="O29:Q33" xr:uid="{38BA27CB-FCE4-4380-B52F-F0DF9D9839B3}"/>
    <dataValidation allowBlank="1" showInputMessage="1" showErrorMessage="1" promptTitle="Status (9)" prompt="If exhausted numner of sites from status (1-8), then fill sites from the following:_x000a__x000a_Tier 3 Copper Solder Sotes (Tier 3 CLS Pre 83 Site) - Single family homes with lead solder installed before 1983. " sqref="W5:Y9" xr:uid="{4BF978F8-4FF2-42E1-964A-9CA97B7E1F37}"/>
    <dataValidation allowBlank="1" showInputMessage="1" showErrorMessage="1" promptTitle="Status (10)" prompt="Tier 4  (Tier 4- other sites)_x000a__x000a_Other Representative locations would be commonly found at other sites served by the water system giving preference to single family kitchen or bath, before multifamily, before other buldings. " sqref="AE5:AG9" xr:uid="{854D14E0-BC7E-461D-878C-2772F2BE7797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6CBF-312F-4255-BB44-0DF78962FD38}">
  <sheetPr codeName="Sheet4"/>
  <dimension ref="A1:Z40"/>
  <sheetViews>
    <sheetView showGridLines="0" showRowColHeaders="0" topLeftCell="A3" zoomScale="94" zoomScaleNormal="115" workbookViewId="0">
      <selection activeCell="M22" sqref="M22"/>
    </sheetView>
  </sheetViews>
  <sheetFormatPr defaultColWidth="8.85546875" defaultRowHeight="15" x14ac:dyDescent="0.25"/>
  <cols>
    <col min="1" max="3" width="8.85546875" style="3"/>
    <col min="4" max="4" width="10.5703125" style="3" customWidth="1"/>
    <col min="5" max="13" width="8.85546875" style="3"/>
    <col min="14" max="14" width="6.5703125" style="3" customWidth="1"/>
    <col min="15" max="15" width="10.85546875" style="3" customWidth="1"/>
    <col min="16" max="16" width="17.85546875" style="3" customWidth="1"/>
    <col min="17" max="17" width="12.42578125" style="3" customWidth="1"/>
    <col min="18" max="18" width="12.85546875" style="3" customWidth="1"/>
    <col min="19" max="19" width="11.5703125" style="3" customWidth="1"/>
    <col min="20" max="20" width="10.42578125" style="3" customWidth="1"/>
    <col min="21" max="16384" width="8.85546875" style="3"/>
  </cols>
  <sheetData>
    <row r="1" spans="1:26" ht="14.4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</row>
    <row r="2" spans="1:26" x14ac:dyDescent="0.25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3"/>
      <c r="V2" s="38"/>
      <c r="W2" s="4"/>
      <c r="X2" s="4"/>
      <c r="Y2" s="4"/>
      <c r="Z2" s="4"/>
    </row>
    <row r="3" spans="1:26" ht="15.75" thickBot="1" x14ac:dyDescent="0.3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5" spans="1:26" ht="15.75" thickBot="1" x14ac:dyDescent="0.3"/>
    <row r="6" spans="1:26" x14ac:dyDescent="0.25">
      <c r="A6" s="31" t="s">
        <v>3</v>
      </c>
      <c r="B6" s="32"/>
      <c r="C6" s="32"/>
      <c r="D6" s="32"/>
      <c r="E6" s="32"/>
      <c r="F6" s="33"/>
    </row>
    <row r="7" spans="1:26" x14ac:dyDescent="0.25">
      <c r="A7" s="5"/>
      <c r="B7" s="6"/>
      <c r="C7" s="6"/>
      <c r="D7" s="6"/>
      <c r="E7" s="6"/>
      <c r="F7" s="7"/>
    </row>
    <row r="8" spans="1:26" x14ac:dyDescent="0.25">
      <c r="A8" s="137" t="s">
        <v>6</v>
      </c>
      <c r="B8" s="138"/>
      <c r="C8" s="138"/>
      <c r="D8" s="138"/>
      <c r="E8" s="138"/>
      <c r="F8" s="34" t="s">
        <v>5</v>
      </c>
    </row>
    <row r="9" spans="1:26" x14ac:dyDescent="0.25">
      <c r="A9" s="167" t="s">
        <v>4</v>
      </c>
      <c r="B9" s="168"/>
      <c r="C9" s="168"/>
      <c r="D9" s="168"/>
      <c r="E9" s="168"/>
      <c r="F9" s="71" t="s">
        <v>20</v>
      </c>
    </row>
    <row r="10" spans="1:26" x14ac:dyDescent="0.25">
      <c r="A10" s="5"/>
      <c r="B10" s="6"/>
      <c r="C10" s="6"/>
      <c r="D10" s="6"/>
      <c r="E10" s="6"/>
      <c r="F10" s="7"/>
    </row>
    <row r="11" spans="1:26" x14ac:dyDescent="0.25">
      <c r="A11" s="5"/>
      <c r="B11" s="6"/>
      <c r="C11" s="6"/>
      <c r="D11" s="6"/>
      <c r="E11" s="6"/>
      <c r="F11" s="7"/>
    </row>
    <row r="12" spans="1:26" x14ac:dyDescent="0.25">
      <c r="A12" s="137" t="s">
        <v>22</v>
      </c>
      <c r="B12" s="138"/>
      <c r="C12" s="138"/>
      <c r="D12" s="138"/>
      <c r="E12" s="138"/>
      <c r="F12" s="34" t="s">
        <v>5</v>
      </c>
    </row>
    <row r="13" spans="1:26" ht="15.75" thickBot="1" x14ac:dyDescent="0.3">
      <c r="A13" s="139" t="s">
        <v>21</v>
      </c>
      <c r="B13" s="140"/>
      <c r="C13" s="140"/>
      <c r="D13" s="140"/>
      <c r="E13" s="140"/>
      <c r="F13" s="62">
        <v>12031</v>
      </c>
    </row>
    <row r="15" spans="1:26" ht="15.75" thickBot="1" x14ac:dyDescent="0.3"/>
    <row r="16" spans="1:26" ht="15" customHeight="1" x14ac:dyDescent="0.25">
      <c r="A16" s="141" t="s">
        <v>23</v>
      </c>
      <c r="B16" s="142"/>
      <c r="C16" s="142"/>
      <c r="D16" s="143"/>
      <c r="E16" s="147">
        <f>IF($F$13&gt;100000,100,IF($F$13&gt;10000,60,IF($F$13&gt;3300,40,IF($F$13&gt;500,20,IF($F$13&gt;100,10,IF($F$13&gt;0,5,""))))))</f>
        <v>60</v>
      </c>
    </row>
    <row r="17" spans="1:10" ht="15.75" customHeight="1" thickBot="1" x14ac:dyDescent="0.3">
      <c r="A17" s="144"/>
      <c r="B17" s="145"/>
      <c r="C17" s="145"/>
      <c r="D17" s="146"/>
      <c r="E17" s="148"/>
    </row>
    <row r="18" spans="1:10" x14ac:dyDescent="0.25">
      <c r="A18" s="5"/>
      <c r="B18" s="6"/>
      <c r="C18" s="6"/>
      <c r="D18" s="6"/>
      <c r="E18" s="7"/>
      <c r="F18" s="172" t="s">
        <v>69</v>
      </c>
      <c r="G18" s="173"/>
      <c r="H18" s="173"/>
      <c r="I18" s="173"/>
      <c r="J18" s="174"/>
    </row>
    <row r="19" spans="1:10" ht="15.75" thickBot="1" x14ac:dyDescent="0.3">
      <c r="A19" s="5"/>
      <c r="B19" s="6"/>
      <c r="C19" s="6"/>
      <c r="D19" s="6"/>
      <c r="E19" s="7"/>
      <c r="F19" s="175"/>
      <c r="G19" s="176"/>
      <c r="H19" s="176"/>
      <c r="I19" s="176"/>
      <c r="J19" s="177"/>
    </row>
    <row r="20" spans="1:10" x14ac:dyDescent="0.25">
      <c r="A20" s="149" t="s">
        <v>24</v>
      </c>
      <c r="B20" s="150"/>
      <c r="C20" s="150"/>
      <c r="D20" s="151"/>
      <c r="E20" s="147">
        <f>IF($F$13&gt;100000,50,IF($F$13&gt;10000,30,IF($F$13&gt;3300,20,IF($F$13&gt;500,10,IF($F$13&gt;100,5,IF($F$13&gt;0,5,""))))))</f>
        <v>30</v>
      </c>
    </row>
    <row r="21" spans="1:10" ht="15.75" thickBot="1" x14ac:dyDescent="0.3">
      <c r="A21" s="152"/>
      <c r="B21" s="153"/>
      <c r="C21" s="153"/>
      <c r="D21" s="154"/>
      <c r="E21" s="148"/>
    </row>
    <row r="22" spans="1:10" ht="15.75" thickBot="1" x14ac:dyDescent="0.3"/>
    <row r="23" spans="1:10" x14ac:dyDescent="0.25">
      <c r="A23" s="132" t="s">
        <v>17</v>
      </c>
      <c r="B23" s="133"/>
      <c r="C23" s="133"/>
      <c r="D23" s="133"/>
      <c r="E23" s="134"/>
    </row>
    <row r="24" spans="1:10" x14ac:dyDescent="0.25">
      <c r="A24" s="2" t="e">
        <f>IF(AND($F$9="Yes",$E$31&lt;50), 50-$E$31,"")</f>
        <v>#DIV/0!</v>
      </c>
      <c r="B24" s="135" t="e">
        <f>IF(AND($F$9="Yes",$E$31&lt;50),"% MORE OF TIER 1 SITES REQUIRED","")</f>
        <v>#DIV/0!</v>
      </c>
      <c r="C24" s="135"/>
      <c r="D24" s="135"/>
      <c r="E24" s="136"/>
    </row>
    <row r="25" spans="1:10" x14ac:dyDescent="0.25">
      <c r="A25" s="155"/>
      <c r="B25" s="156"/>
      <c r="C25" s="156"/>
      <c r="D25" s="156"/>
      <c r="E25" s="157"/>
    </row>
    <row r="26" spans="1:10" ht="15.75" thickBot="1" x14ac:dyDescent="0.3">
      <c r="A26" s="8"/>
      <c r="B26" s="9"/>
      <c r="C26" s="9"/>
      <c r="D26" s="9"/>
      <c r="E26" s="10"/>
    </row>
    <row r="27" spans="1:10" ht="15.75" thickBot="1" x14ac:dyDescent="0.3">
      <c r="A27" s="35"/>
      <c r="B27" s="35"/>
      <c r="C27" s="35"/>
      <c r="D27" s="35"/>
      <c r="E27" s="35"/>
      <c r="F27" s="35"/>
      <c r="G27" s="35"/>
      <c r="H27" s="35"/>
      <c r="I27" s="35"/>
    </row>
    <row r="28" spans="1:10" ht="15.75" thickBot="1" x14ac:dyDescent="0.3">
      <c r="A28" s="169" t="s">
        <v>16</v>
      </c>
      <c r="B28" s="170"/>
      <c r="C28" s="170"/>
      <c r="D28" s="170"/>
      <c r="E28" s="170"/>
      <c r="F28" s="170"/>
      <c r="G28" s="170"/>
      <c r="H28" s="170"/>
      <c r="I28" s="171"/>
    </row>
    <row r="29" spans="1:10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10" x14ac:dyDescent="0.25">
      <c r="A30" s="129" t="s">
        <v>7</v>
      </c>
      <c r="B30" s="130"/>
      <c r="C30" s="130"/>
      <c r="D30" s="131"/>
      <c r="E30" s="36">
        <f>COUNTIF('SHEET-3'!C2:C101,"Tier 1")</f>
        <v>0</v>
      </c>
      <c r="F30" s="35"/>
      <c r="G30" s="35"/>
      <c r="H30" s="35"/>
      <c r="I30" s="35"/>
    </row>
    <row r="31" spans="1:10" x14ac:dyDescent="0.25">
      <c r="A31" s="129" t="s">
        <v>8</v>
      </c>
      <c r="B31" s="130"/>
      <c r="C31" s="130"/>
      <c r="D31" s="131"/>
      <c r="E31" s="37" t="e">
        <f>(E30/(COUNTIF('SHEET-3'!C2:C101,"Tier 1")+COUNTIF('SHEET-3'!C2:C101,"Tier 2")+COUNTIF('SHEET-3'!C2:C101,"Tier 3")+COUNTIF('SHEET-3'!C2:C101,"Tier 4")))*100</f>
        <v>#DIV/0!</v>
      </c>
      <c r="F31" s="35" t="s">
        <v>9</v>
      </c>
      <c r="G31" s="35"/>
      <c r="H31" s="35"/>
      <c r="I31" s="35"/>
    </row>
    <row r="32" spans="1:10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129" t="s">
        <v>10</v>
      </c>
      <c r="B33" s="130"/>
      <c r="C33" s="130"/>
      <c r="D33" s="131"/>
      <c r="E33" s="36">
        <f>COUNTIF('SHEET-3'!C2:C101,"Tier 2")</f>
        <v>0</v>
      </c>
      <c r="F33" s="35"/>
      <c r="G33" s="35"/>
      <c r="H33" s="35"/>
      <c r="I33" s="35"/>
    </row>
    <row r="34" spans="1:9" x14ac:dyDescent="0.25">
      <c r="A34" s="129" t="s">
        <v>11</v>
      </c>
      <c r="B34" s="130"/>
      <c r="C34" s="130"/>
      <c r="D34" s="131"/>
      <c r="E34" s="37" t="e">
        <f>(E33/(COUNTIF('SHEET-3'!C2:C101,"Tier 1")+COUNTIF('SHEET-3'!C2:C101,"Tier 2")+COUNTIF('SHEET-3'!C2:C101,"Tier 3")+COUNTIF('SHEET-3'!C2:C101,"Tier 4")))*100</f>
        <v>#DIV/0!</v>
      </c>
      <c r="F34" s="35" t="s">
        <v>9</v>
      </c>
      <c r="G34" s="35"/>
      <c r="H34" s="35"/>
      <c r="I34" s="35"/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129" t="s">
        <v>12</v>
      </c>
      <c r="B36" s="130"/>
      <c r="C36" s="130"/>
      <c r="D36" s="131"/>
      <c r="E36" s="36">
        <f>COUNTIF('SHEET-3'!C2:C101,"Tier 3")</f>
        <v>0</v>
      </c>
      <c r="F36" s="35"/>
      <c r="G36" s="35"/>
      <c r="H36" s="35"/>
      <c r="I36" s="35"/>
    </row>
    <row r="37" spans="1:9" x14ac:dyDescent="0.25">
      <c r="A37" s="129" t="s">
        <v>13</v>
      </c>
      <c r="B37" s="130"/>
      <c r="C37" s="130"/>
      <c r="D37" s="131"/>
      <c r="E37" s="37" t="e">
        <f>(E36/(COUNTIF('SHEET-3'!C2:C101,"Tier 1")+COUNTIF('SHEET-3'!C2:C101,"Tier 2")+COUNTIF('SHEET-3'!C2:C101,"Tier 3")+COUNTIF('SHEET-3'!C2:C101,"Tier 4")))*100</f>
        <v>#DIV/0!</v>
      </c>
      <c r="F37" s="35" t="s">
        <v>9</v>
      </c>
      <c r="G37" s="35"/>
      <c r="H37" s="35"/>
      <c r="I37" s="35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129" t="s">
        <v>14</v>
      </c>
      <c r="B39" s="130"/>
      <c r="C39" s="130"/>
      <c r="D39" s="131"/>
      <c r="E39" s="36">
        <f>COUNTIF('SHEET-3'!C2:C101,"Tier 4")</f>
        <v>0</v>
      </c>
      <c r="F39" s="35"/>
      <c r="G39" s="35"/>
      <c r="H39" s="35"/>
      <c r="I39" s="35"/>
    </row>
    <row r="40" spans="1:9" x14ac:dyDescent="0.25">
      <c r="A40" s="129" t="s">
        <v>15</v>
      </c>
      <c r="B40" s="130"/>
      <c r="C40" s="130"/>
      <c r="D40" s="131"/>
      <c r="E40" s="37" t="e">
        <f>(E39/(COUNTIF('SHEET-3'!C2:C101,"Tier 1")+COUNTIF('SHEET-3'!C2:C101,"Tier 2")+COUNTIF('SHEET-3'!C2:C101,"Tier 3")+COUNTIF('SHEET-3'!C2:C101,"Tier 4")))*100</f>
        <v>#DIV/0!</v>
      </c>
      <c r="F40" s="35" t="s">
        <v>9</v>
      </c>
      <c r="G40" s="35"/>
      <c r="H40" s="35"/>
      <c r="I40" s="35"/>
    </row>
  </sheetData>
  <sheetProtection algorithmName="SHA-512" hashValue="u7BaLI8GW+JM0Ypub8YPrZCz1Gmh45VBOpj7srWC7lroYedDVMpIi+9xcbgs4fyhUvauRTNtdAXJBKaN00Iz/Q==" saltValue="r6mrKc0eIw6cBxdanXDmWQ==" spinCount="100000" sheet="1" formatCells="0"/>
  <mergeCells count="22">
    <mergeCell ref="A33:D33"/>
    <mergeCell ref="A1:L3"/>
    <mergeCell ref="A8:E8"/>
    <mergeCell ref="A9:E9"/>
    <mergeCell ref="A28:I28"/>
    <mergeCell ref="F18:J19"/>
    <mergeCell ref="A39:D39"/>
    <mergeCell ref="A40:D40"/>
    <mergeCell ref="A23:E23"/>
    <mergeCell ref="B24:E24"/>
    <mergeCell ref="A12:E12"/>
    <mergeCell ref="A13:E13"/>
    <mergeCell ref="A16:D17"/>
    <mergeCell ref="E16:E17"/>
    <mergeCell ref="A20:D21"/>
    <mergeCell ref="E20:E21"/>
    <mergeCell ref="A25:E25"/>
    <mergeCell ref="A34:D34"/>
    <mergeCell ref="A36:D36"/>
    <mergeCell ref="A37:D37"/>
    <mergeCell ref="A30:D30"/>
    <mergeCell ref="A31:D31"/>
  </mergeCells>
  <phoneticPr fontId="3" type="noConversion"/>
  <dataValidations count="2">
    <dataValidation type="list" allowBlank="1" showInputMessage="1" showErrorMessage="1" sqref="F9" xr:uid="{49E9F760-2B68-4000-B06C-DBB50C5F7A0C}">
      <formula1>"Yes, No"</formula1>
    </dataValidation>
    <dataValidation type="whole" operator="greaterThan" allowBlank="1" showInputMessage="1" showErrorMessage="1" errorTitle="ERROR" error="Must enter numbers only_x000a_" sqref="F13" xr:uid="{6FAE2A7D-0AFE-4B28-A35B-1478AF4A0962}">
      <formula1>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90A-AB60-4A51-9B8A-3A7680DBABEA}">
  <sheetPr codeName="Sheet5">
    <pageSetUpPr autoPageBreaks="0"/>
  </sheetPr>
  <dimension ref="A1:AH101"/>
  <sheetViews>
    <sheetView zoomScale="70" zoomScaleNormal="70" workbookViewId="0">
      <selection activeCell="A2" sqref="A2"/>
    </sheetView>
  </sheetViews>
  <sheetFormatPr defaultColWidth="9.140625" defaultRowHeight="18.75" x14ac:dyDescent="0.3"/>
  <cols>
    <col min="1" max="1" width="23.140625" style="193" customWidth="1"/>
    <col min="2" max="2" width="49.42578125" style="193" customWidth="1"/>
    <col min="3" max="3" width="30.42578125" style="193" customWidth="1"/>
    <col min="4" max="4" width="45.85546875" style="193" customWidth="1"/>
    <col min="5" max="5" width="45.5703125" style="193" customWidth="1"/>
    <col min="6" max="7" width="44" style="193" customWidth="1"/>
    <col min="8" max="8" width="34.5703125" style="193" customWidth="1"/>
    <col min="9" max="9" width="23.42578125" style="193" customWidth="1"/>
    <col min="10" max="10" width="21.85546875" style="193" customWidth="1"/>
    <col min="11" max="11" width="33.5703125" style="193" customWidth="1"/>
    <col min="12" max="12" width="29.85546875" style="190" customWidth="1"/>
    <col min="13" max="13" width="62.42578125" style="201" customWidth="1"/>
    <col min="14" max="14" width="26.5703125" style="190" customWidth="1"/>
    <col min="15" max="15" width="65.42578125" style="190" customWidth="1"/>
    <col min="16" max="16" width="9.140625" style="190" hidden="1" customWidth="1"/>
    <col min="17" max="17" width="28.42578125" style="193" hidden="1" customWidth="1"/>
    <col min="18" max="20" width="29.42578125" style="193" hidden="1" customWidth="1"/>
    <col min="21" max="21" width="30.42578125" style="193" hidden="1" customWidth="1"/>
    <col min="22" max="25" width="29.42578125" style="193" hidden="1" customWidth="1"/>
    <col min="26" max="26" width="9.140625" style="190" hidden="1" customWidth="1"/>
    <col min="27" max="34" width="9.140625" style="190"/>
    <col min="35" max="16384" width="9.140625" style="193"/>
  </cols>
  <sheetData>
    <row r="1" spans="1:25" ht="67.5" customHeight="1" x14ac:dyDescent="0.3">
      <c r="A1" s="187" t="s">
        <v>111</v>
      </c>
      <c r="B1" s="188" t="s">
        <v>1</v>
      </c>
      <c r="C1" s="188" t="s">
        <v>2</v>
      </c>
      <c r="D1" s="188" t="s">
        <v>71</v>
      </c>
      <c r="E1" s="188" t="s">
        <v>72</v>
      </c>
      <c r="F1" s="188" t="s">
        <v>59</v>
      </c>
      <c r="G1" s="188" t="s">
        <v>70</v>
      </c>
      <c r="H1" s="188" t="s">
        <v>74</v>
      </c>
      <c r="I1" s="187" t="s">
        <v>95</v>
      </c>
      <c r="J1" s="188" t="s">
        <v>32</v>
      </c>
      <c r="K1" s="187" t="s">
        <v>75</v>
      </c>
      <c r="L1" s="187" t="s">
        <v>109</v>
      </c>
      <c r="M1" s="189" t="s">
        <v>112</v>
      </c>
      <c r="N1" s="187" t="s">
        <v>108</v>
      </c>
      <c r="O1" s="188" t="s">
        <v>76</v>
      </c>
      <c r="Q1" s="191" t="s">
        <v>60</v>
      </c>
      <c r="R1" s="191" t="s">
        <v>61</v>
      </c>
      <c r="S1" s="191" t="s">
        <v>62</v>
      </c>
      <c r="T1" s="192" t="s">
        <v>63</v>
      </c>
      <c r="U1" s="192" t="s">
        <v>64</v>
      </c>
      <c r="V1" s="192" t="s">
        <v>65</v>
      </c>
      <c r="W1" s="192" t="s">
        <v>66</v>
      </c>
      <c r="X1" s="192" t="s">
        <v>67</v>
      </c>
      <c r="Y1" s="192" t="s">
        <v>68</v>
      </c>
    </row>
    <row r="2" spans="1:25" ht="50.1" customHeight="1" x14ac:dyDescent="0.3">
      <c r="A2" s="194"/>
      <c r="B2" s="195"/>
      <c r="C2" s="196" t="str">
        <f t="shared" ref="C2:C33" si="0">IF(OR(D2="",E2="",F2="",I2="",J2="",H2="",L2="",N2=""),"",IF(AND(L2="YES",COUNTIF($L$2:$L$101,"YES")=COUNTA($L$2:$L$101)),"Tier 4",IF(L2="YES","POU/POE Present - Invalid Site",IF(AND(H2="Single family",OR(D2="lead service line (LEADSL)",E2="lead service line (LEADSL)",F2="Lead pipe (LEADPI)",G2="Lead pipe (LEADPI)",I2="YES",AND(OR(G2="Copper with lead solder (CUP-LS)",F2="Copper with lead solder (CUP-LS)"),J2="Between 1983 and 1985"))),"Tier 1",IF(AND(H2="Multi Family",OR(D2="lead service line (LEADSL)",E2="lead service line (LEADSL)",F2="Lead pipe (LEADPI)",G2="Lead pipe (LEADPI)",I2="YES",AND(OR(G2="Copper with lead solder (CUP-LS)",F2="Copper with lead solder (CUP-LS)"),J2="Between 1983 and 1985"))),"Tier 2",IF(AND(H2="Other Building (more details in notes)",OR(D2="lead service line (LEADSL)",E2="lead service line (LEADSL)",F2="Lead pipe (LEADPI)",G2="Lead pipe (LEADPI)",I2="YES",AND(OR(G2="Copper with lead solder (CUP-LS)",F2="Copper with lead solder (CUP-LS)"),J2="Between 1983 and 1985"))),"Tier 2",IF(AND(H2="Single Family",OR(G2="Copper with lead solder (CUP-LS)",F2="Copper with lead solder (CUP-LS)"),J2="Before 1983"),"Tier 3","Tier 4")))))))</f>
        <v/>
      </c>
      <c r="D2" s="197"/>
      <c r="E2" s="197"/>
      <c r="F2" s="197"/>
      <c r="G2" s="197"/>
      <c r="H2" s="197"/>
      <c r="I2" s="197"/>
      <c r="J2" s="197"/>
      <c r="K2" s="197"/>
      <c r="L2" s="197"/>
      <c r="M2" s="198" t="str">
        <f>IF(L2="YES","Sample Taps must not have POE/POE installed, except in unique cirmstances (Describe in Notes). Note: Often kitchen cold water taps are unsoftened based on plumbing installation",IF(L2="NO","Acceptable",""))</f>
        <v/>
      </c>
      <c r="N2" s="197"/>
      <c r="O2" s="195"/>
      <c r="Q2" s="199" t="str">
        <f t="shared" ref="Q2:Q33" si="1">IF(AND(OR(D2="lead service line (LEADSL)",E2="lead service line (LEADSL)"),H2="Single Family"),"Single Family homes with Lead service line","")</f>
        <v/>
      </c>
      <c r="R2" s="199" t="str">
        <f>IF(Q2&lt;&gt;"","",IF(AND(OR(F2="Lead pipe (LEADPI)",G2="Lead pipe (LEADPI)"),H2="Single Family"),"Single Family Homes with Internal lead pluming",""))</f>
        <v/>
      </c>
      <c r="S2" s="199" t="str">
        <f>IF(OR(R2&lt;&gt;"",Q2&lt;&gt;""),"",IF(AND(I2="YES",H2="Single Family"),"Single family homes with lead gooseneck",""))</f>
        <v/>
      </c>
      <c r="T2" s="199" t="str">
        <f>IF(OR(R2&lt;&gt;"",Q2&lt;&gt;"",S2&lt;&gt;""),"",IF(AND(OR(F2="Copper with lead solder (CUP-LS)",G2="Copper with lead solder (CUP-LS)"),J2="Between 1983 and 1985",H2="Single Family"),"Single family homes with installed between 1983 to June 1st 1985 with copper plumbing with lead solder",""))</f>
        <v/>
      </c>
      <c r="U2" s="199" t="str">
        <f>IF(OR(R2&lt;&gt;"",Q2&lt;&gt;"",S2&lt;&gt;"",T2&lt;&gt;""),"",IF(AND(OR(D2="lead service line (LEADSL)",E2="lead service line (LEADSL)"),OR(H2="Multi Family",H2="Other building (more details in notes)")),"Multifamily homes or other building with Lead service line",""))</f>
        <v/>
      </c>
      <c r="V2" s="199" t="str">
        <f>IF(OR(R2&lt;&gt;"",Q2&lt;&gt;"",S2&lt;&gt;"",T2&lt;&gt;"",U2&lt;&gt;""),"",IF(AND(OR(F2="Lead pipe (LEADPI)",G2="Lead pipe (LEADPI)"),OR(H2="Multi Family",H2="Other Building (more details in notes)")),"Multifamily homes or other building with internal lead pluming",""))</f>
        <v/>
      </c>
      <c r="W2" s="199" t="str">
        <f>IF(OR(R2&lt;&gt;"",Q2&lt;&gt;"",S2&lt;&gt;"",T2&lt;&gt;"",U2&lt;&gt;"",V2&lt;&gt;""),"",IF(AND(I2="YES",OR(H2="Multi Family",H2="Other building (more details in notes)")),"Multifamily homes or other building with lead gooseneck",""))</f>
        <v/>
      </c>
      <c r="X2" s="199" t="str">
        <f>IF(OR(R2&lt;&gt;"",Q2&lt;&gt;"",S2&lt;&gt;"",T2&lt;&gt;"",U2&lt;&gt;"",V2&lt;&gt;"",W2&lt;&gt;""),"",IF(AND(OR(F2="Copper with lead solder (CUP-LS)",G2="Copper with lead solder (CUP-LS)"),J2="Between 1983 and 1985",OR(H2="Multi Family",H2="Other building (more details in notes)")),"Multifamily homes or other building with installed between 1983 to June 1st 1985 with copper plumbing with lead solder",""))</f>
        <v/>
      </c>
      <c r="Y2" s="199" t="str">
        <f>IF(OR(R2&lt;&gt;"",Q2&lt;&gt;"",S2&lt;&gt;"",T2&lt;&gt;"",U2&lt;&gt;"",V2&lt;&gt;"",W2&lt;&gt;"",X2&lt;&gt;""),"",IF(AND(OR(F2="Copper with lead solder (CUP-LS)",G2="Copper with lead solder (CUP-LS)"),J2="Before 1983",H2="Single Family",D2&lt;&gt;"Lead Service Line (LEADSL)",E2&lt;&gt;"Lead Service Line (LEADSL)",I2&lt;&gt;"YES"),"Single family homes with copper plumbing with lead solder installed before Jan 1st 1983",""))</f>
        <v/>
      </c>
    </row>
    <row r="3" spans="1:25" ht="50.1" customHeight="1" x14ac:dyDescent="0.3">
      <c r="A3" s="194"/>
      <c r="B3" s="195"/>
      <c r="C3" s="196" t="str">
        <f t="shared" si="0"/>
        <v/>
      </c>
      <c r="D3" s="197"/>
      <c r="E3" s="197"/>
      <c r="F3" s="197"/>
      <c r="G3" s="197"/>
      <c r="H3" s="197"/>
      <c r="I3" s="197"/>
      <c r="J3" s="197"/>
      <c r="K3" s="197"/>
      <c r="L3" s="197"/>
      <c r="M3" s="200" t="str">
        <f t="shared" ref="M3:M66" si="2">IF(L3="YES","Sample Taps must not have POE/POE installed, except in unique cirmstances (Describe in Notes). Note: Often kitchen cold water taps are unsoftened based on plumbing installation",IF(L3="NO","Acceptable",""))</f>
        <v/>
      </c>
      <c r="N3" s="197"/>
      <c r="O3" s="195"/>
      <c r="Q3" s="199" t="str">
        <f t="shared" si="1"/>
        <v/>
      </c>
      <c r="R3" s="199" t="str">
        <f t="shared" ref="R3:R34" si="3">IF(AND(OR(F3="Lead pipe (LEADPI)",G3="Lead pipe (LEADPI)"),H3="Single Family"),"Single Family Homes with Internal lead pluming","")</f>
        <v/>
      </c>
      <c r="S3" s="199" t="str">
        <f t="shared" ref="S3:S34" si="4">IF(AND(I3="YES",H3="Single Family"),"Single family homes with lead gooseneck","")</f>
        <v/>
      </c>
      <c r="T3" s="199" t="str">
        <f t="shared" ref="T3:T34" si="5">IF(AND(OR(F3="Copper with lead solder (CUP-LS)",G3="Copper with lead solder (CUP-LS)"),J3="Between 1983 and 1985",H3="Single Family"),"Single family homes with installed between 1983 to June 1st 1985 with copper plumbing with lead solder","")</f>
        <v/>
      </c>
      <c r="U3" s="199" t="str">
        <f t="shared" ref="U3:U34" si="6">IF(AND(OR(D3="lead service line (LEADSL)",E3="lead service line (LEADSL)"),OR(H3="Multi Family", H3="Other building (more details in notes)")),"Multifamily homes or other building with Lead service line","")</f>
        <v/>
      </c>
      <c r="V3" s="199" t="str">
        <f t="shared" ref="V3:V34" si="7">IF(AND(OR(F3="Lead pipe (LEADPI)",G3="Lead pipe (LEADPI)"),OR(H3="Multi Family",H3="Other Building (more details in notes)")),"Multifamily homes or other building with internal lead pluming","")</f>
        <v/>
      </c>
      <c r="W3" s="199" t="str">
        <f t="shared" ref="W3:W34" si="8">IF(AND(I3="YES",OR(H3="Multi Family",H3="Other building (more details in notes)")),"Multifamily homes or other building with lead gooseneck","")</f>
        <v/>
      </c>
      <c r="X3" s="199" t="str">
        <f t="shared" ref="X3:X34" si="9">IF(AND(OR(F3="Copper with lead solder (CUP-LS)",G3="Copper with lead solder (CUP-LS)"),J3="Between 1983 and 1985",OR(H3="Multi Family",H3="Other building (more details in notes)")),"Multifamily homes or other building with installed between 1983 to June 1st 1985 with copper plumbing with lead solder","")</f>
        <v/>
      </c>
      <c r="Y3" s="199" t="str">
        <f t="shared" ref="Y3:Y34" si="10">IF(AND(OR(F3="Copper with lead solder (CUP-LS)",G3="Copper with lead solder (CUP-LS)"),J3="Before 1983",H3="Single Family",D3&lt;&gt;"Lead Service Line (LEADSL)",E3&lt;&gt;"Lead Service Line (LEADSL)",I3&lt;&gt;"YES"),"Single family homes with copper plumbing with lead solder installed before Jan 1st 1983","")</f>
        <v/>
      </c>
    </row>
    <row r="4" spans="1:25" ht="50.1" customHeight="1" x14ac:dyDescent="0.3">
      <c r="A4" s="194"/>
      <c r="B4" s="195"/>
      <c r="C4" s="196" t="str">
        <f t="shared" si="0"/>
        <v/>
      </c>
      <c r="D4" s="197"/>
      <c r="E4" s="197"/>
      <c r="F4" s="197"/>
      <c r="G4" s="197"/>
      <c r="H4" s="197"/>
      <c r="I4" s="197"/>
      <c r="J4" s="197"/>
      <c r="K4" s="197"/>
      <c r="L4" s="197"/>
      <c r="M4" s="200" t="str">
        <f t="shared" si="2"/>
        <v/>
      </c>
      <c r="N4" s="197"/>
      <c r="O4" s="195"/>
      <c r="Q4" s="199" t="str">
        <f t="shared" si="1"/>
        <v/>
      </c>
      <c r="R4" s="199" t="str">
        <f t="shared" si="3"/>
        <v/>
      </c>
      <c r="S4" s="199" t="str">
        <f t="shared" si="4"/>
        <v/>
      </c>
      <c r="T4" s="199" t="str">
        <f t="shared" si="5"/>
        <v/>
      </c>
      <c r="U4" s="199" t="str">
        <f t="shared" si="6"/>
        <v/>
      </c>
      <c r="V4" s="199" t="str">
        <f t="shared" si="7"/>
        <v/>
      </c>
      <c r="W4" s="199" t="str">
        <f t="shared" si="8"/>
        <v/>
      </c>
      <c r="X4" s="199" t="str">
        <f t="shared" si="9"/>
        <v/>
      </c>
      <c r="Y4" s="199" t="str">
        <f t="shared" si="10"/>
        <v/>
      </c>
    </row>
    <row r="5" spans="1:25" ht="50.1" customHeight="1" x14ac:dyDescent="0.3">
      <c r="A5" s="194"/>
      <c r="B5" s="195"/>
      <c r="C5" s="196" t="str">
        <f t="shared" si="0"/>
        <v/>
      </c>
      <c r="D5" s="197"/>
      <c r="E5" s="197"/>
      <c r="F5" s="197"/>
      <c r="G5" s="197"/>
      <c r="H5" s="197"/>
      <c r="I5" s="197"/>
      <c r="J5" s="197"/>
      <c r="K5" s="197"/>
      <c r="L5" s="197"/>
      <c r="M5" s="200" t="str">
        <f t="shared" si="2"/>
        <v/>
      </c>
      <c r="N5" s="197"/>
      <c r="O5" s="195"/>
      <c r="Q5" s="199" t="str">
        <f t="shared" si="1"/>
        <v/>
      </c>
      <c r="R5" s="199" t="str">
        <f t="shared" si="3"/>
        <v/>
      </c>
      <c r="S5" s="199" t="str">
        <f t="shared" si="4"/>
        <v/>
      </c>
      <c r="T5" s="199" t="str">
        <f t="shared" si="5"/>
        <v/>
      </c>
      <c r="U5" s="199" t="str">
        <f t="shared" si="6"/>
        <v/>
      </c>
      <c r="V5" s="199" t="str">
        <f t="shared" si="7"/>
        <v/>
      </c>
      <c r="W5" s="199" t="str">
        <f t="shared" si="8"/>
        <v/>
      </c>
      <c r="X5" s="199" t="str">
        <f t="shared" si="9"/>
        <v/>
      </c>
      <c r="Y5" s="199" t="str">
        <f t="shared" si="10"/>
        <v/>
      </c>
    </row>
    <row r="6" spans="1:25" ht="50.1" customHeight="1" x14ac:dyDescent="0.3">
      <c r="A6" s="194"/>
      <c r="B6" s="195"/>
      <c r="C6" s="196" t="str">
        <f t="shared" si="0"/>
        <v/>
      </c>
      <c r="D6" s="197"/>
      <c r="E6" s="197"/>
      <c r="F6" s="197"/>
      <c r="G6" s="197"/>
      <c r="H6" s="197"/>
      <c r="I6" s="197"/>
      <c r="J6" s="197"/>
      <c r="K6" s="197"/>
      <c r="L6" s="197"/>
      <c r="M6" s="200" t="str">
        <f t="shared" si="2"/>
        <v/>
      </c>
      <c r="N6" s="197"/>
      <c r="O6" s="195"/>
      <c r="Q6" s="199" t="str">
        <f t="shared" si="1"/>
        <v/>
      </c>
      <c r="R6" s="199" t="str">
        <f t="shared" si="3"/>
        <v/>
      </c>
      <c r="S6" s="199" t="str">
        <f t="shared" si="4"/>
        <v/>
      </c>
      <c r="T6" s="199" t="str">
        <f t="shared" si="5"/>
        <v/>
      </c>
      <c r="U6" s="199" t="str">
        <f t="shared" si="6"/>
        <v/>
      </c>
      <c r="V6" s="199" t="str">
        <f t="shared" si="7"/>
        <v/>
      </c>
      <c r="W6" s="199" t="str">
        <f t="shared" si="8"/>
        <v/>
      </c>
      <c r="X6" s="199" t="str">
        <f t="shared" si="9"/>
        <v/>
      </c>
      <c r="Y6" s="199" t="str">
        <f t="shared" si="10"/>
        <v/>
      </c>
    </row>
    <row r="7" spans="1:25" ht="50.1" customHeight="1" x14ac:dyDescent="0.3">
      <c r="A7" s="194"/>
      <c r="B7" s="195"/>
      <c r="C7" s="196" t="str">
        <f t="shared" si="0"/>
        <v/>
      </c>
      <c r="D7" s="197"/>
      <c r="E7" s="197"/>
      <c r="F7" s="197"/>
      <c r="G7" s="197"/>
      <c r="H7" s="197"/>
      <c r="I7" s="197"/>
      <c r="J7" s="197"/>
      <c r="K7" s="197"/>
      <c r="L7" s="197"/>
      <c r="M7" s="200" t="str">
        <f t="shared" si="2"/>
        <v/>
      </c>
      <c r="N7" s="197"/>
      <c r="O7" s="195"/>
      <c r="Q7" s="199" t="str">
        <f t="shared" si="1"/>
        <v/>
      </c>
      <c r="R7" s="199" t="str">
        <f t="shared" si="3"/>
        <v/>
      </c>
      <c r="S7" s="199" t="str">
        <f t="shared" si="4"/>
        <v/>
      </c>
      <c r="T7" s="199" t="str">
        <f t="shared" si="5"/>
        <v/>
      </c>
      <c r="U7" s="199" t="str">
        <f t="shared" si="6"/>
        <v/>
      </c>
      <c r="V7" s="199" t="str">
        <f t="shared" si="7"/>
        <v/>
      </c>
      <c r="W7" s="199" t="str">
        <f t="shared" si="8"/>
        <v/>
      </c>
      <c r="X7" s="199" t="str">
        <f t="shared" si="9"/>
        <v/>
      </c>
      <c r="Y7" s="199" t="str">
        <f t="shared" si="10"/>
        <v/>
      </c>
    </row>
    <row r="8" spans="1:25" ht="50.1" customHeight="1" x14ac:dyDescent="0.3">
      <c r="A8" s="194"/>
      <c r="B8" s="195"/>
      <c r="C8" s="196" t="str">
        <f t="shared" si="0"/>
        <v/>
      </c>
      <c r="D8" s="197"/>
      <c r="E8" s="197"/>
      <c r="F8" s="197"/>
      <c r="G8" s="197"/>
      <c r="H8" s="197"/>
      <c r="I8" s="197"/>
      <c r="J8" s="197"/>
      <c r="K8" s="197"/>
      <c r="L8" s="197"/>
      <c r="M8" s="200" t="str">
        <f t="shared" si="2"/>
        <v/>
      </c>
      <c r="N8" s="197"/>
      <c r="O8" s="195"/>
      <c r="Q8" s="199" t="str">
        <f t="shared" si="1"/>
        <v/>
      </c>
      <c r="R8" s="199" t="str">
        <f t="shared" si="3"/>
        <v/>
      </c>
      <c r="S8" s="199" t="str">
        <f t="shared" si="4"/>
        <v/>
      </c>
      <c r="T8" s="199" t="str">
        <f t="shared" si="5"/>
        <v/>
      </c>
      <c r="U8" s="199" t="str">
        <f t="shared" si="6"/>
        <v/>
      </c>
      <c r="V8" s="199" t="str">
        <f t="shared" si="7"/>
        <v/>
      </c>
      <c r="W8" s="199" t="str">
        <f t="shared" si="8"/>
        <v/>
      </c>
      <c r="X8" s="199" t="str">
        <f t="shared" si="9"/>
        <v/>
      </c>
      <c r="Y8" s="199" t="str">
        <f t="shared" si="10"/>
        <v/>
      </c>
    </row>
    <row r="9" spans="1:25" ht="50.1" customHeight="1" x14ac:dyDescent="0.3">
      <c r="A9" s="194"/>
      <c r="B9" s="195"/>
      <c r="C9" s="196" t="str">
        <f t="shared" si="0"/>
        <v/>
      </c>
      <c r="D9" s="197"/>
      <c r="E9" s="197"/>
      <c r="F9" s="197"/>
      <c r="G9" s="197"/>
      <c r="H9" s="197"/>
      <c r="I9" s="197"/>
      <c r="J9" s="197"/>
      <c r="K9" s="197"/>
      <c r="L9" s="197"/>
      <c r="M9" s="200" t="str">
        <f t="shared" si="2"/>
        <v/>
      </c>
      <c r="N9" s="197"/>
      <c r="O9" s="195"/>
      <c r="Q9" s="199" t="str">
        <f t="shared" si="1"/>
        <v/>
      </c>
      <c r="R9" s="199" t="str">
        <f t="shared" si="3"/>
        <v/>
      </c>
      <c r="S9" s="199" t="str">
        <f t="shared" si="4"/>
        <v/>
      </c>
      <c r="T9" s="199" t="str">
        <f t="shared" si="5"/>
        <v/>
      </c>
      <c r="U9" s="199" t="str">
        <f t="shared" si="6"/>
        <v/>
      </c>
      <c r="V9" s="199" t="str">
        <f t="shared" si="7"/>
        <v/>
      </c>
      <c r="W9" s="199" t="str">
        <f t="shared" si="8"/>
        <v/>
      </c>
      <c r="X9" s="199" t="str">
        <f t="shared" si="9"/>
        <v/>
      </c>
      <c r="Y9" s="199" t="str">
        <f t="shared" si="10"/>
        <v/>
      </c>
    </row>
    <row r="10" spans="1:25" ht="50.1" customHeight="1" x14ac:dyDescent="0.3">
      <c r="A10" s="194"/>
      <c r="B10" s="195"/>
      <c r="C10" s="196" t="str">
        <f t="shared" si="0"/>
        <v/>
      </c>
      <c r="D10" s="197"/>
      <c r="E10" s="197"/>
      <c r="F10" s="197"/>
      <c r="G10" s="197"/>
      <c r="H10" s="197"/>
      <c r="I10" s="197"/>
      <c r="J10" s="197"/>
      <c r="K10" s="197"/>
      <c r="L10" s="197"/>
      <c r="M10" s="200" t="str">
        <f t="shared" si="2"/>
        <v/>
      </c>
      <c r="N10" s="197"/>
      <c r="O10" s="195"/>
      <c r="Q10" s="199" t="str">
        <f t="shared" si="1"/>
        <v/>
      </c>
      <c r="R10" s="199" t="str">
        <f t="shared" si="3"/>
        <v/>
      </c>
      <c r="S10" s="199" t="str">
        <f t="shared" si="4"/>
        <v/>
      </c>
      <c r="T10" s="199" t="str">
        <f t="shared" si="5"/>
        <v/>
      </c>
      <c r="U10" s="199" t="str">
        <f t="shared" si="6"/>
        <v/>
      </c>
      <c r="V10" s="199" t="str">
        <f t="shared" si="7"/>
        <v/>
      </c>
      <c r="W10" s="199" t="str">
        <f t="shared" si="8"/>
        <v/>
      </c>
      <c r="X10" s="199" t="str">
        <f t="shared" si="9"/>
        <v/>
      </c>
      <c r="Y10" s="199" t="str">
        <f t="shared" si="10"/>
        <v/>
      </c>
    </row>
    <row r="11" spans="1:25" ht="50.1" customHeight="1" x14ac:dyDescent="0.3">
      <c r="A11" s="194"/>
      <c r="B11" s="195"/>
      <c r="C11" s="196" t="str">
        <f t="shared" si="0"/>
        <v/>
      </c>
      <c r="D11" s="197"/>
      <c r="E11" s="197"/>
      <c r="F11" s="197"/>
      <c r="G11" s="197"/>
      <c r="H11" s="197"/>
      <c r="I11" s="197"/>
      <c r="J11" s="197"/>
      <c r="K11" s="197"/>
      <c r="L11" s="197"/>
      <c r="M11" s="200" t="str">
        <f t="shared" si="2"/>
        <v/>
      </c>
      <c r="N11" s="197"/>
      <c r="O11" s="195"/>
      <c r="Q11" s="199" t="str">
        <f t="shared" si="1"/>
        <v/>
      </c>
      <c r="R11" s="199" t="str">
        <f t="shared" si="3"/>
        <v/>
      </c>
      <c r="S11" s="199" t="str">
        <f t="shared" si="4"/>
        <v/>
      </c>
      <c r="T11" s="199" t="str">
        <f t="shared" si="5"/>
        <v/>
      </c>
      <c r="U11" s="199" t="str">
        <f t="shared" si="6"/>
        <v/>
      </c>
      <c r="V11" s="199" t="str">
        <f t="shared" si="7"/>
        <v/>
      </c>
      <c r="W11" s="199" t="str">
        <f t="shared" si="8"/>
        <v/>
      </c>
      <c r="X11" s="199" t="str">
        <f t="shared" si="9"/>
        <v/>
      </c>
      <c r="Y11" s="199" t="str">
        <f t="shared" si="10"/>
        <v/>
      </c>
    </row>
    <row r="12" spans="1:25" ht="50.1" customHeight="1" x14ac:dyDescent="0.3">
      <c r="A12" s="194"/>
      <c r="B12" s="195"/>
      <c r="C12" s="196" t="str">
        <f t="shared" si="0"/>
        <v/>
      </c>
      <c r="D12" s="197"/>
      <c r="E12" s="197"/>
      <c r="F12" s="197"/>
      <c r="G12" s="197"/>
      <c r="H12" s="197"/>
      <c r="I12" s="197"/>
      <c r="J12" s="197"/>
      <c r="K12" s="197"/>
      <c r="L12" s="197"/>
      <c r="M12" s="200" t="str">
        <f t="shared" si="2"/>
        <v/>
      </c>
      <c r="N12" s="197"/>
      <c r="O12" s="195"/>
      <c r="Q12" s="199" t="str">
        <f t="shared" si="1"/>
        <v/>
      </c>
      <c r="R12" s="199" t="str">
        <f t="shared" si="3"/>
        <v/>
      </c>
      <c r="S12" s="199" t="str">
        <f t="shared" si="4"/>
        <v/>
      </c>
      <c r="T12" s="199" t="str">
        <f t="shared" si="5"/>
        <v/>
      </c>
      <c r="U12" s="199" t="str">
        <f t="shared" si="6"/>
        <v/>
      </c>
      <c r="V12" s="199" t="str">
        <f t="shared" si="7"/>
        <v/>
      </c>
      <c r="W12" s="199" t="str">
        <f t="shared" si="8"/>
        <v/>
      </c>
      <c r="X12" s="199" t="str">
        <f t="shared" si="9"/>
        <v/>
      </c>
      <c r="Y12" s="199" t="str">
        <f t="shared" si="10"/>
        <v/>
      </c>
    </row>
    <row r="13" spans="1:25" ht="50.1" customHeight="1" x14ac:dyDescent="0.3">
      <c r="A13" s="194"/>
      <c r="B13" s="195"/>
      <c r="C13" s="196" t="str">
        <f t="shared" si="0"/>
        <v/>
      </c>
      <c r="D13" s="197"/>
      <c r="E13" s="197"/>
      <c r="F13" s="197"/>
      <c r="G13" s="197"/>
      <c r="H13" s="197"/>
      <c r="I13" s="197"/>
      <c r="J13" s="197"/>
      <c r="K13" s="197"/>
      <c r="L13" s="197"/>
      <c r="M13" s="200" t="str">
        <f t="shared" si="2"/>
        <v/>
      </c>
      <c r="N13" s="197"/>
      <c r="O13" s="195"/>
      <c r="Q13" s="199" t="str">
        <f t="shared" si="1"/>
        <v/>
      </c>
      <c r="R13" s="199" t="str">
        <f t="shared" si="3"/>
        <v/>
      </c>
      <c r="S13" s="199" t="str">
        <f t="shared" si="4"/>
        <v/>
      </c>
      <c r="T13" s="199" t="str">
        <f t="shared" si="5"/>
        <v/>
      </c>
      <c r="U13" s="199" t="str">
        <f t="shared" si="6"/>
        <v/>
      </c>
      <c r="V13" s="199" t="str">
        <f t="shared" si="7"/>
        <v/>
      </c>
      <c r="W13" s="199" t="str">
        <f t="shared" si="8"/>
        <v/>
      </c>
      <c r="X13" s="199" t="str">
        <f t="shared" si="9"/>
        <v/>
      </c>
      <c r="Y13" s="199" t="str">
        <f t="shared" si="10"/>
        <v/>
      </c>
    </row>
    <row r="14" spans="1:25" ht="50.1" customHeight="1" x14ac:dyDescent="0.3">
      <c r="A14" s="194"/>
      <c r="B14" s="195"/>
      <c r="C14" s="196" t="str">
        <f t="shared" si="0"/>
        <v/>
      </c>
      <c r="D14" s="197"/>
      <c r="E14" s="197"/>
      <c r="F14" s="197"/>
      <c r="G14" s="197"/>
      <c r="H14" s="197"/>
      <c r="I14" s="197"/>
      <c r="J14" s="197"/>
      <c r="K14" s="197"/>
      <c r="L14" s="197"/>
      <c r="M14" s="200" t="str">
        <f t="shared" si="2"/>
        <v/>
      </c>
      <c r="N14" s="197"/>
      <c r="O14" s="195"/>
      <c r="Q14" s="199" t="str">
        <f t="shared" si="1"/>
        <v/>
      </c>
      <c r="R14" s="199" t="str">
        <f t="shared" si="3"/>
        <v/>
      </c>
      <c r="S14" s="199" t="str">
        <f t="shared" si="4"/>
        <v/>
      </c>
      <c r="T14" s="199" t="str">
        <f t="shared" si="5"/>
        <v/>
      </c>
      <c r="U14" s="199" t="str">
        <f t="shared" si="6"/>
        <v/>
      </c>
      <c r="V14" s="199" t="str">
        <f t="shared" si="7"/>
        <v/>
      </c>
      <c r="W14" s="199" t="str">
        <f t="shared" si="8"/>
        <v/>
      </c>
      <c r="X14" s="199" t="str">
        <f t="shared" si="9"/>
        <v/>
      </c>
      <c r="Y14" s="199" t="str">
        <f t="shared" si="10"/>
        <v/>
      </c>
    </row>
    <row r="15" spans="1:25" ht="50.1" customHeight="1" x14ac:dyDescent="0.3">
      <c r="A15" s="194"/>
      <c r="B15" s="195"/>
      <c r="C15" s="196" t="str">
        <f t="shared" si="0"/>
        <v/>
      </c>
      <c r="D15" s="197"/>
      <c r="E15" s="197"/>
      <c r="F15" s="197"/>
      <c r="G15" s="197"/>
      <c r="H15" s="197"/>
      <c r="I15" s="197"/>
      <c r="J15" s="197"/>
      <c r="K15" s="197"/>
      <c r="L15" s="197"/>
      <c r="M15" s="200" t="str">
        <f t="shared" si="2"/>
        <v/>
      </c>
      <c r="N15" s="197"/>
      <c r="O15" s="195"/>
      <c r="Q15" s="199" t="str">
        <f t="shared" si="1"/>
        <v/>
      </c>
      <c r="R15" s="199" t="str">
        <f t="shared" si="3"/>
        <v/>
      </c>
      <c r="S15" s="199" t="str">
        <f t="shared" si="4"/>
        <v/>
      </c>
      <c r="T15" s="199" t="str">
        <f t="shared" si="5"/>
        <v/>
      </c>
      <c r="U15" s="199" t="str">
        <f t="shared" si="6"/>
        <v/>
      </c>
      <c r="V15" s="199" t="str">
        <f t="shared" si="7"/>
        <v/>
      </c>
      <c r="W15" s="199" t="str">
        <f t="shared" si="8"/>
        <v/>
      </c>
      <c r="X15" s="199" t="str">
        <f t="shared" si="9"/>
        <v/>
      </c>
      <c r="Y15" s="199" t="str">
        <f t="shared" si="10"/>
        <v/>
      </c>
    </row>
    <row r="16" spans="1:25" ht="50.1" customHeight="1" x14ac:dyDescent="0.3">
      <c r="A16" s="194"/>
      <c r="B16" s="195"/>
      <c r="C16" s="196" t="str">
        <f t="shared" si="0"/>
        <v/>
      </c>
      <c r="D16" s="197"/>
      <c r="E16" s="197"/>
      <c r="F16" s="197"/>
      <c r="G16" s="197"/>
      <c r="H16" s="197"/>
      <c r="I16" s="197"/>
      <c r="J16" s="197"/>
      <c r="K16" s="197"/>
      <c r="L16" s="197"/>
      <c r="M16" s="200" t="str">
        <f t="shared" si="2"/>
        <v/>
      </c>
      <c r="N16" s="197"/>
      <c r="O16" s="195"/>
      <c r="Q16" s="199" t="str">
        <f t="shared" si="1"/>
        <v/>
      </c>
      <c r="R16" s="199" t="str">
        <f t="shared" si="3"/>
        <v/>
      </c>
      <c r="S16" s="199" t="str">
        <f t="shared" si="4"/>
        <v/>
      </c>
      <c r="T16" s="199" t="str">
        <f t="shared" si="5"/>
        <v/>
      </c>
      <c r="U16" s="199" t="str">
        <f t="shared" si="6"/>
        <v/>
      </c>
      <c r="V16" s="199" t="str">
        <f t="shared" si="7"/>
        <v/>
      </c>
      <c r="W16" s="199" t="str">
        <f t="shared" si="8"/>
        <v/>
      </c>
      <c r="X16" s="199" t="str">
        <f t="shared" si="9"/>
        <v/>
      </c>
      <c r="Y16" s="199" t="str">
        <f t="shared" si="10"/>
        <v/>
      </c>
    </row>
    <row r="17" spans="1:25" ht="50.1" customHeight="1" x14ac:dyDescent="0.3">
      <c r="A17" s="194"/>
      <c r="B17" s="195"/>
      <c r="C17" s="196" t="str">
        <f t="shared" si="0"/>
        <v/>
      </c>
      <c r="D17" s="197"/>
      <c r="E17" s="197"/>
      <c r="F17" s="197"/>
      <c r="G17" s="197"/>
      <c r="H17" s="197"/>
      <c r="I17" s="197"/>
      <c r="J17" s="197"/>
      <c r="K17" s="197"/>
      <c r="L17" s="197"/>
      <c r="M17" s="200" t="str">
        <f t="shared" si="2"/>
        <v/>
      </c>
      <c r="N17" s="197"/>
      <c r="O17" s="195"/>
      <c r="Q17" s="199" t="str">
        <f t="shared" si="1"/>
        <v/>
      </c>
      <c r="R17" s="199" t="str">
        <f t="shared" si="3"/>
        <v/>
      </c>
      <c r="S17" s="199" t="str">
        <f t="shared" si="4"/>
        <v/>
      </c>
      <c r="T17" s="199" t="str">
        <f t="shared" si="5"/>
        <v/>
      </c>
      <c r="U17" s="199" t="str">
        <f t="shared" si="6"/>
        <v/>
      </c>
      <c r="V17" s="199" t="str">
        <f t="shared" si="7"/>
        <v/>
      </c>
      <c r="W17" s="199" t="str">
        <f t="shared" si="8"/>
        <v/>
      </c>
      <c r="X17" s="199" t="str">
        <f t="shared" si="9"/>
        <v/>
      </c>
      <c r="Y17" s="199" t="str">
        <f t="shared" si="10"/>
        <v/>
      </c>
    </row>
    <row r="18" spans="1:25" ht="50.1" customHeight="1" x14ac:dyDescent="0.3">
      <c r="A18" s="194"/>
      <c r="B18" s="195"/>
      <c r="C18" s="196" t="str">
        <f t="shared" si="0"/>
        <v/>
      </c>
      <c r="D18" s="197"/>
      <c r="E18" s="197"/>
      <c r="F18" s="197"/>
      <c r="G18" s="197"/>
      <c r="H18" s="197"/>
      <c r="I18" s="197"/>
      <c r="J18" s="197"/>
      <c r="K18" s="197"/>
      <c r="L18" s="197"/>
      <c r="M18" s="200" t="str">
        <f t="shared" si="2"/>
        <v/>
      </c>
      <c r="N18" s="197"/>
      <c r="O18" s="195"/>
      <c r="Q18" s="199" t="str">
        <f t="shared" si="1"/>
        <v/>
      </c>
      <c r="R18" s="199" t="str">
        <f t="shared" si="3"/>
        <v/>
      </c>
      <c r="S18" s="199" t="str">
        <f t="shared" si="4"/>
        <v/>
      </c>
      <c r="T18" s="199" t="str">
        <f t="shared" si="5"/>
        <v/>
      </c>
      <c r="U18" s="199" t="str">
        <f t="shared" si="6"/>
        <v/>
      </c>
      <c r="V18" s="199" t="str">
        <f t="shared" si="7"/>
        <v/>
      </c>
      <c r="W18" s="199" t="str">
        <f t="shared" si="8"/>
        <v/>
      </c>
      <c r="X18" s="199" t="str">
        <f t="shared" si="9"/>
        <v/>
      </c>
      <c r="Y18" s="199" t="str">
        <f t="shared" si="10"/>
        <v/>
      </c>
    </row>
    <row r="19" spans="1:25" ht="50.1" customHeight="1" x14ac:dyDescent="0.3">
      <c r="A19" s="194"/>
      <c r="B19" s="195"/>
      <c r="C19" s="196" t="str">
        <f t="shared" si="0"/>
        <v/>
      </c>
      <c r="D19" s="197"/>
      <c r="E19" s="197"/>
      <c r="F19" s="197"/>
      <c r="G19" s="197"/>
      <c r="H19" s="197"/>
      <c r="I19" s="197"/>
      <c r="J19" s="197"/>
      <c r="K19" s="197"/>
      <c r="L19" s="197"/>
      <c r="M19" s="200" t="str">
        <f t="shared" si="2"/>
        <v/>
      </c>
      <c r="N19" s="197"/>
      <c r="O19" s="195"/>
      <c r="Q19" s="199" t="str">
        <f t="shared" si="1"/>
        <v/>
      </c>
      <c r="R19" s="199" t="str">
        <f t="shared" si="3"/>
        <v/>
      </c>
      <c r="S19" s="199" t="str">
        <f t="shared" si="4"/>
        <v/>
      </c>
      <c r="T19" s="199" t="str">
        <f t="shared" si="5"/>
        <v/>
      </c>
      <c r="U19" s="199" t="str">
        <f t="shared" si="6"/>
        <v/>
      </c>
      <c r="V19" s="199" t="str">
        <f t="shared" si="7"/>
        <v/>
      </c>
      <c r="W19" s="199" t="str">
        <f t="shared" si="8"/>
        <v/>
      </c>
      <c r="X19" s="199" t="str">
        <f t="shared" si="9"/>
        <v/>
      </c>
      <c r="Y19" s="199" t="str">
        <f t="shared" si="10"/>
        <v/>
      </c>
    </row>
    <row r="20" spans="1:25" ht="50.1" customHeight="1" x14ac:dyDescent="0.3">
      <c r="A20" s="194"/>
      <c r="B20" s="195"/>
      <c r="C20" s="196" t="str">
        <f t="shared" si="0"/>
        <v/>
      </c>
      <c r="D20" s="197"/>
      <c r="E20" s="197"/>
      <c r="F20" s="197"/>
      <c r="G20" s="197"/>
      <c r="H20" s="197"/>
      <c r="I20" s="197"/>
      <c r="J20" s="197"/>
      <c r="K20" s="197"/>
      <c r="L20" s="197"/>
      <c r="M20" s="200" t="str">
        <f t="shared" si="2"/>
        <v/>
      </c>
      <c r="N20" s="197"/>
      <c r="O20" s="195"/>
      <c r="Q20" s="199" t="str">
        <f t="shared" si="1"/>
        <v/>
      </c>
      <c r="R20" s="199" t="str">
        <f t="shared" si="3"/>
        <v/>
      </c>
      <c r="S20" s="199" t="str">
        <f t="shared" si="4"/>
        <v/>
      </c>
      <c r="T20" s="199" t="str">
        <f t="shared" si="5"/>
        <v/>
      </c>
      <c r="U20" s="199" t="str">
        <f t="shared" si="6"/>
        <v/>
      </c>
      <c r="V20" s="199" t="str">
        <f t="shared" si="7"/>
        <v/>
      </c>
      <c r="W20" s="199" t="str">
        <f t="shared" si="8"/>
        <v/>
      </c>
      <c r="X20" s="199" t="str">
        <f t="shared" si="9"/>
        <v/>
      </c>
      <c r="Y20" s="199" t="str">
        <f t="shared" si="10"/>
        <v/>
      </c>
    </row>
    <row r="21" spans="1:25" ht="50.1" customHeight="1" x14ac:dyDescent="0.3">
      <c r="A21" s="194"/>
      <c r="B21" s="195"/>
      <c r="C21" s="196" t="str">
        <f t="shared" si="0"/>
        <v/>
      </c>
      <c r="D21" s="197"/>
      <c r="E21" s="197"/>
      <c r="F21" s="197"/>
      <c r="G21" s="197"/>
      <c r="H21" s="197"/>
      <c r="I21" s="197"/>
      <c r="J21" s="197"/>
      <c r="K21" s="197"/>
      <c r="L21" s="197"/>
      <c r="M21" s="200" t="str">
        <f t="shared" si="2"/>
        <v/>
      </c>
      <c r="N21" s="197"/>
      <c r="O21" s="195"/>
      <c r="Q21" s="199" t="str">
        <f t="shared" si="1"/>
        <v/>
      </c>
      <c r="R21" s="199" t="str">
        <f t="shared" si="3"/>
        <v/>
      </c>
      <c r="S21" s="199" t="str">
        <f t="shared" si="4"/>
        <v/>
      </c>
      <c r="T21" s="199" t="str">
        <f t="shared" si="5"/>
        <v/>
      </c>
      <c r="U21" s="199" t="str">
        <f t="shared" si="6"/>
        <v/>
      </c>
      <c r="V21" s="199" t="str">
        <f t="shared" si="7"/>
        <v/>
      </c>
      <c r="W21" s="199" t="str">
        <f t="shared" si="8"/>
        <v/>
      </c>
      <c r="X21" s="199" t="str">
        <f t="shared" si="9"/>
        <v/>
      </c>
      <c r="Y21" s="199" t="str">
        <f t="shared" si="10"/>
        <v/>
      </c>
    </row>
    <row r="22" spans="1:25" ht="50.1" customHeight="1" x14ac:dyDescent="0.3">
      <c r="A22" s="194"/>
      <c r="B22" s="195"/>
      <c r="C22" s="196" t="str">
        <f t="shared" si="0"/>
        <v/>
      </c>
      <c r="D22" s="197"/>
      <c r="E22" s="197"/>
      <c r="F22" s="197"/>
      <c r="G22" s="197"/>
      <c r="H22" s="197"/>
      <c r="I22" s="197"/>
      <c r="J22" s="197"/>
      <c r="K22" s="197"/>
      <c r="L22" s="197"/>
      <c r="M22" s="200" t="str">
        <f t="shared" si="2"/>
        <v/>
      </c>
      <c r="N22" s="197"/>
      <c r="O22" s="195"/>
      <c r="Q22" s="199" t="str">
        <f t="shared" si="1"/>
        <v/>
      </c>
      <c r="R22" s="199" t="str">
        <f t="shared" si="3"/>
        <v/>
      </c>
      <c r="S22" s="199" t="str">
        <f t="shared" si="4"/>
        <v/>
      </c>
      <c r="T22" s="199" t="str">
        <f t="shared" si="5"/>
        <v/>
      </c>
      <c r="U22" s="199" t="str">
        <f t="shared" si="6"/>
        <v/>
      </c>
      <c r="V22" s="199" t="str">
        <f t="shared" si="7"/>
        <v/>
      </c>
      <c r="W22" s="199" t="str">
        <f t="shared" si="8"/>
        <v/>
      </c>
      <c r="X22" s="199" t="str">
        <f t="shared" si="9"/>
        <v/>
      </c>
      <c r="Y22" s="199" t="str">
        <f t="shared" si="10"/>
        <v/>
      </c>
    </row>
    <row r="23" spans="1:25" ht="50.1" customHeight="1" x14ac:dyDescent="0.3">
      <c r="A23" s="194"/>
      <c r="B23" s="195"/>
      <c r="C23" s="196" t="str">
        <f t="shared" si="0"/>
        <v/>
      </c>
      <c r="D23" s="197"/>
      <c r="E23" s="197"/>
      <c r="F23" s="197"/>
      <c r="G23" s="197"/>
      <c r="H23" s="197"/>
      <c r="I23" s="197"/>
      <c r="J23" s="197"/>
      <c r="K23" s="197"/>
      <c r="L23" s="197"/>
      <c r="M23" s="200" t="str">
        <f t="shared" si="2"/>
        <v/>
      </c>
      <c r="N23" s="197"/>
      <c r="O23" s="195"/>
      <c r="Q23" s="199" t="str">
        <f t="shared" si="1"/>
        <v/>
      </c>
      <c r="R23" s="199" t="str">
        <f t="shared" si="3"/>
        <v/>
      </c>
      <c r="S23" s="199" t="str">
        <f t="shared" si="4"/>
        <v/>
      </c>
      <c r="T23" s="199" t="str">
        <f t="shared" si="5"/>
        <v/>
      </c>
      <c r="U23" s="199" t="str">
        <f t="shared" si="6"/>
        <v/>
      </c>
      <c r="V23" s="199" t="str">
        <f t="shared" si="7"/>
        <v/>
      </c>
      <c r="W23" s="199" t="str">
        <f t="shared" si="8"/>
        <v/>
      </c>
      <c r="X23" s="199" t="str">
        <f t="shared" si="9"/>
        <v/>
      </c>
      <c r="Y23" s="199" t="str">
        <f t="shared" si="10"/>
        <v/>
      </c>
    </row>
    <row r="24" spans="1:25" ht="50.1" customHeight="1" x14ac:dyDescent="0.3">
      <c r="A24" s="194"/>
      <c r="B24" s="195"/>
      <c r="C24" s="196" t="str">
        <f t="shared" si="0"/>
        <v/>
      </c>
      <c r="D24" s="197"/>
      <c r="E24" s="197"/>
      <c r="F24" s="197"/>
      <c r="G24" s="197"/>
      <c r="H24" s="197"/>
      <c r="I24" s="197"/>
      <c r="J24" s="197"/>
      <c r="K24" s="197"/>
      <c r="L24" s="197"/>
      <c r="M24" s="200" t="str">
        <f t="shared" si="2"/>
        <v/>
      </c>
      <c r="N24" s="197"/>
      <c r="O24" s="195"/>
      <c r="Q24" s="199" t="str">
        <f t="shared" si="1"/>
        <v/>
      </c>
      <c r="R24" s="199" t="str">
        <f t="shared" si="3"/>
        <v/>
      </c>
      <c r="S24" s="199" t="str">
        <f t="shared" si="4"/>
        <v/>
      </c>
      <c r="T24" s="199" t="str">
        <f t="shared" si="5"/>
        <v/>
      </c>
      <c r="U24" s="199" t="str">
        <f t="shared" si="6"/>
        <v/>
      </c>
      <c r="V24" s="199" t="str">
        <f t="shared" si="7"/>
        <v/>
      </c>
      <c r="W24" s="199" t="str">
        <f t="shared" si="8"/>
        <v/>
      </c>
      <c r="X24" s="199" t="str">
        <f t="shared" si="9"/>
        <v/>
      </c>
      <c r="Y24" s="199" t="str">
        <f t="shared" si="10"/>
        <v/>
      </c>
    </row>
    <row r="25" spans="1:25" ht="50.1" customHeight="1" x14ac:dyDescent="0.3">
      <c r="A25" s="194"/>
      <c r="B25" s="195"/>
      <c r="C25" s="196" t="str">
        <f t="shared" si="0"/>
        <v/>
      </c>
      <c r="D25" s="197"/>
      <c r="E25" s="197"/>
      <c r="F25" s="197"/>
      <c r="G25" s="197"/>
      <c r="H25" s="197"/>
      <c r="I25" s="197"/>
      <c r="J25" s="197"/>
      <c r="K25" s="197"/>
      <c r="L25" s="197"/>
      <c r="M25" s="200" t="str">
        <f t="shared" si="2"/>
        <v/>
      </c>
      <c r="N25" s="197"/>
      <c r="O25" s="195"/>
      <c r="Q25" s="199" t="str">
        <f t="shared" si="1"/>
        <v/>
      </c>
      <c r="R25" s="199" t="str">
        <f t="shared" si="3"/>
        <v/>
      </c>
      <c r="S25" s="199" t="str">
        <f t="shared" si="4"/>
        <v/>
      </c>
      <c r="T25" s="199" t="str">
        <f t="shared" si="5"/>
        <v/>
      </c>
      <c r="U25" s="199" t="str">
        <f t="shared" si="6"/>
        <v/>
      </c>
      <c r="V25" s="199" t="str">
        <f t="shared" si="7"/>
        <v/>
      </c>
      <c r="W25" s="199" t="str">
        <f t="shared" si="8"/>
        <v/>
      </c>
      <c r="X25" s="199" t="str">
        <f t="shared" si="9"/>
        <v/>
      </c>
      <c r="Y25" s="199" t="str">
        <f t="shared" si="10"/>
        <v/>
      </c>
    </row>
    <row r="26" spans="1:25" ht="50.1" customHeight="1" x14ac:dyDescent="0.3">
      <c r="A26" s="194"/>
      <c r="B26" s="195"/>
      <c r="C26" s="196" t="str">
        <f t="shared" si="0"/>
        <v/>
      </c>
      <c r="D26" s="197"/>
      <c r="E26" s="197"/>
      <c r="F26" s="197"/>
      <c r="G26" s="197"/>
      <c r="H26" s="197"/>
      <c r="I26" s="197"/>
      <c r="J26" s="197"/>
      <c r="K26" s="197"/>
      <c r="L26" s="197"/>
      <c r="M26" s="200" t="str">
        <f t="shared" si="2"/>
        <v/>
      </c>
      <c r="N26" s="197"/>
      <c r="O26" s="195"/>
      <c r="Q26" s="199" t="str">
        <f t="shared" si="1"/>
        <v/>
      </c>
      <c r="R26" s="199" t="str">
        <f t="shared" si="3"/>
        <v/>
      </c>
      <c r="S26" s="199" t="str">
        <f t="shared" si="4"/>
        <v/>
      </c>
      <c r="T26" s="199" t="str">
        <f t="shared" si="5"/>
        <v/>
      </c>
      <c r="U26" s="199" t="str">
        <f t="shared" si="6"/>
        <v/>
      </c>
      <c r="V26" s="199" t="str">
        <f t="shared" si="7"/>
        <v/>
      </c>
      <c r="W26" s="199" t="str">
        <f t="shared" si="8"/>
        <v/>
      </c>
      <c r="X26" s="199" t="str">
        <f t="shared" si="9"/>
        <v/>
      </c>
      <c r="Y26" s="199" t="str">
        <f t="shared" si="10"/>
        <v/>
      </c>
    </row>
    <row r="27" spans="1:25" ht="50.1" customHeight="1" x14ac:dyDescent="0.3">
      <c r="A27" s="194"/>
      <c r="B27" s="195"/>
      <c r="C27" s="196" t="str">
        <f t="shared" si="0"/>
        <v/>
      </c>
      <c r="D27" s="197"/>
      <c r="E27" s="197"/>
      <c r="F27" s="197"/>
      <c r="G27" s="197"/>
      <c r="H27" s="197"/>
      <c r="I27" s="197"/>
      <c r="J27" s="197"/>
      <c r="K27" s="197"/>
      <c r="L27" s="197"/>
      <c r="M27" s="200" t="str">
        <f t="shared" si="2"/>
        <v/>
      </c>
      <c r="N27" s="197"/>
      <c r="O27" s="195"/>
      <c r="Q27" s="199" t="str">
        <f t="shared" si="1"/>
        <v/>
      </c>
      <c r="R27" s="199" t="str">
        <f t="shared" si="3"/>
        <v/>
      </c>
      <c r="S27" s="199" t="str">
        <f t="shared" si="4"/>
        <v/>
      </c>
      <c r="T27" s="199" t="str">
        <f t="shared" si="5"/>
        <v/>
      </c>
      <c r="U27" s="199" t="str">
        <f t="shared" si="6"/>
        <v/>
      </c>
      <c r="V27" s="199" t="str">
        <f t="shared" si="7"/>
        <v/>
      </c>
      <c r="W27" s="199" t="str">
        <f t="shared" si="8"/>
        <v/>
      </c>
      <c r="X27" s="199" t="str">
        <f t="shared" si="9"/>
        <v/>
      </c>
      <c r="Y27" s="199" t="str">
        <f t="shared" si="10"/>
        <v/>
      </c>
    </row>
    <row r="28" spans="1:25" ht="50.1" customHeight="1" x14ac:dyDescent="0.3">
      <c r="A28" s="194"/>
      <c r="B28" s="195"/>
      <c r="C28" s="196" t="str">
        <f t="shared" si="0"/>
        <v/>
      </c>
      <c r="D28" s="197"/>
      <c r="E28" s="197"/>
      <c r="F28" s="197"/>
      <c r="G28" s="197"/>
      <c r="H28" s="197"/>
      <c r="I28" s="197"/>
      <c r="J28" s="197"/>
      <c r="K28" s="197"/>
      <c r="L28" s="197"/>
      <c r="M28" s="200" t="str">
        <f t="shared" si="2"/>
        <v/>
      </c>
      <c r="N28" s="197"/>
      <c r="O28" s="195"/>
      <c r="Q28" s="199" t="str">
        <f t="shared" si="1"/>
        <v/>
      </c>
      <c r="R28" s="199" t="str">
        <f t="shared" si="3"/>
        <v/>
      </c>
      <c r="S28" s="199" t="str">
        <f t="shared" si="4"/>
        <v/>
      </c>
      <c r="T28" s="199" t="str">
        <f t="shared" si="5"/>
        <v/>
      </c>
      <c r="U28" s="199" t="str">
        <f t="shared" si="6"/>
        <v/>
      </c>
      <c r="V28" s="199" t="str">
        <f t="shared" si="7"/>
        <v/>
      </c>
      <c r="W28" s="199" t="str">
        <f t="shared" si="8"/>
        <v/>
      </c>
      <c r="X28" s="199" t="str">
        <f t="shared" si="9"/>
        <v/>
      </c>
      <c r="Y28" s="199" t="str">
        <f t="shared" si="10"/>
        <v/>
      </c>
    </row>
    <row r="29" spans="1:25" ht="50.1" customHeight="1" x14ac:dyDescent="0.3">
      <c r="A29" s="194"/>
      <c r="B29" s="195"/>
      <c r="C29" s="196" t="str">
        <f t="shared" si="0"/>
        <v/>
      </c>
      <c r="D29" s="197"/>
      <c r="E29" s="197"/>
      <c r="F29" s="197"/>
      <c r="G29" s="197"/>
      <c r="H29" s="197"/>
      <c r="I29" s="197"/>
      <c r="J29" s="197"/>
      <c r="K29" s="197"/>
      <c r="L29" s="197"/>
      <c r="M29" s="200" t="str">
        <f t="shared" si="2"/>
        <v/>
      </c>
      <c r="N29" s="197"/>
      <c r="O29" s="195"/>
      <c r="Q29" s="199" t="str">
        <f t="shared" si="1"/>
        <v/>
      </c>
      <c r="R29" s="199" t="str">
        <f t="shared" si="3"/>
        <v/>
      </c>
      <c r="S29" s="199" t="str">
        <f t="shared" si="4"/>
        <v/>
      </c>
      <c r="T29" s="199" t="str">
        <f t="shared" si="5"/>
        <v/>
      </c>
      <c r="U29" s="199" t="str">
        <f t="shared" si="6"/>
        <v/>
      </c>
      <c r="V29" s="199" t="str">
        <f t="shared" si="7"/>
        <v/>
      </c>
      <c r="W29" s="199" t="str">
        <f t="shared" si="8"/>
        <v/>
      </c>
      <c r="X29" s="199" t="str">
        <f t="shared" si="9"/>
        <v/>
      </c>
      <c r="Y29" s="199" t="str">
        <f t="shared" si="10"/>
        <v/>
      </c>
    </row>
    <row r="30" spans="1:25" ht="50.1" customHeight="1" x14ac:dyDescent="0.3">
      <c r="A30" s="194"/>
      <c r="B30" s="195"/>
      <c r="C30" s="196" t="str">
        <f t="shared" si="0"/>
        <v/>
      </c>
      <c r="D30" s="197"/>
      <c r="E30" s="197"/>
      <c r="F30" s="197"/>
      <c r="G30" s="197"/>
      <c r="H30" s="197"/>
      <c r="I30" s="197"/>
      <c r="J30" s="197"/>
      <c r="K30" s="197"/>
      <c r="L30" s="197"/>
      <c r="M30" s="200" t="str">
        <f t="shared" si="2"/>
        <v/>
      </c>
      <c r="N30" s="197"/>
      <c r="O30" s="195"/>
      <c r="Q30" s="199" t="str">
        <f t="shared" si="1"/>
        <v/>
      </c>
      <c r="R30" s="199" t="str">
        <f t="shared" si="3"/>
        <v/>
      </c>
      <c r="S30" s="199" t="str">
        <f t="shared" si="4"/>
        <v/>
      </c>
      <c r="T30" s="199" t="str">
        <f t="shared" si="5"/>
        <v/>
      </c>
      <c r="U30" s="199" t="str">
        <f t="shared" si="6"/>
        <v/>
      </c>
      <c r="V30" s="199" t="str">
        <f t="shared" si="7"/>
        <v/>
      </c>
      <c r="W30" s="199" t="str">
        <f t="shared" si="8"/>
        <v/>
      </c>
      <c r="X30" s="199" t="str">
        <f t="shared" si="9"/>
        <v/>
      </c>
      <c r="Y30" s="199" t="str">
        <f t="shared" si="10"/>
        <v/>
      </c>
    </row>
    <row r="31" spans="1:25" ht="50.1" customHeight="1" x14ac:dyDescent="0.3">
      <c r="A31" s="194"/>
      <c r="B31" s="195"/>
      <c r="C31" s="196" t="str">
        <f t="shared" si="0"/>
        <v/>
      </c>
      <c r="D31" s="197"/>
      <c r="E31" s="197"/>
      <c r="F31" s="197"/>
      <c r="G31" s="197"/>
      <c r="H31" s="197"/>
      <c r="I31" s="197"/>
      <c r="J31" s="197"/>
      <c r="K31" s="197"/>
      <c r="L31" s="197"/>
      <c r="M31" s="200" t="str">
        <f t="shared" si="2"/>
        <v/>
      </c>
      <c r="N31" s="197"/>
      <c r="O31" s="195"/>
      <c r="Q31" s="199" t="str">
        <f t="shared" si="1"/>
        <v/>
      </c>
      <c r="R31" s="199" t="str">
        <f t="shared" si="3"/>
        <v/>
      </c>
      <c r="S31" s="199" t="str">
        <f t="shared" si="4"/>
        <v/>
      </c>
      <c r="T31" s="199" t="str">
        <f t="shared" si="5"/>
        <v/>
      </c>
      <c r="U31" s="199" t="str">
        <f t="shared" si="6"/>
        <v/>
      </c>
      <c r="V31" s="199" t="str">
        <f t="shared" si="7"/>
        <v/>
      </c>
      <c r="W31" s="199" t="str">
        <f t="shared" si="8"/>
        <v/>
      </c>
      <c r="X31" s="199" t="str">
        <f t="shared" si="9"/>
        <v/>
      </c>
      <c r="Y31" s="199" t="str">
        <f t="shared" si="10"/>
        <v/>
      </c>
    </row>
    <row r="32" spans="1:25" ht="50.1" customHeight="1" x14ac:dyDescent="0.3">
      <c r="A32" s="194"/>
      <c r="B32" s="195"/>
      <c r="C32" s="196" t="str">
        <f t="shared" si="0"/>
        <v/>
      </c>
      <c r="D32" s="197"/>
      <c r="E32" s="197"/>
      <c r="F32" s="197"/>
      <c r="G32" s="197"/>
      <c r="H32" s="197"/>
      <c r="I32" s="197"/>
      <c r="J32" s="197"/>
      <c r="K32" s="197"/>
      <c r="L32" s="197"/>
      <c r="M32" s="200" t="str">
        <f t="shared" si="2"/>
        <v/>
      </c>
      <c r="N32" s="197"/>
      <c r="O32" s="195"/>
      <c r="Q32" s="199" t="str">
        <f t="shared" si="1"/>
        <v/>
      </c>
      <c r="R32" s="199" t="str">
        <f t="shared" si="3"/>
        <v/>
      </c>
      <c r="S32" s="199" t="str">
        <f t="shared" si="4"/>
        <v/>
      </c>
      <c r="T32" s="199" t="str">
        <f t="shared" si="5"/>
        <v/>
      </c>
      <c r="U32" s="199" t="str">
        <f t="shared" si="6"/>
        <v/>
      </c>
      <c r="V32" s="199" t="str">
        <f t="shared" si="7"/>
        <v/>
      </c>
      <c r="W32" s="199" t="str">
        <f t="shared" si="8"/>
        <v/>
      </c>
      <c r="X32" s="199" t="str">
        <f t="shared" si="9"/>
        <v/>
      </c>
      <c r="Y32" s="199" t="str">
        <f t="shared" si="10"/>
        <v/>
      </c>
    </row>
    <row r="33" spans="1:25" ht="50.1" customHeight="1" x14ac:dyDescent="0.3">
      <c r="A33" s="194"/>
      <c r="B33" s="195"/>
      <c r="C33" s="196" t="str">
        <f t="shared" si="0"/>
        <v/>
      </c>
      <c r="D33" s="197"/>
      <c r="E33" s="197"/>
      <c r="F33" s="197"/>
      <c r="G33" s="197"/>
      <c r="H33" s="197"/>
      <c r="I33" s="197"/>
      <c r="J33" s="197"/>
      <c r="K33" s="197"/>
      <c r="L33" s="197"/>
      <c r="M33" s="200" t="str">
        <f t="shared" si="2"/>
        <v/>
      </c>
      <c r="N33" s="197"/>
      <c r="O33" s="195"/>
      <c r="Q33" s="199" t="str">
        <f t="shared" si="1"/>
        <v/>
      </c>
      <c r="R33" s="199" t="str">
        <f t="shared" si="3"/>
        <v/>
      </c>
      <c r="S33" s="199" t="str">
        <f t="shared" si="4"/>
        <v/>
      </c>
      <c r="T33" s="199" t="str">
        <f t="shared" si="5"/>
        <v/>
      </c>
      <c r="U33" s="199" t="str">
        <f t="shared" si="6"/>
        <v/>
      </c>
      <c r="V33" s="199" t="str">
        <f t="shared" si="7"/>
        <v/>
      </c>
      <c r="W33" s="199" t="str">
        <f t="shared" si="8"/>
        <v/>
      </c>
      <c r="X33" s="199" t="str">
        <f t="shared" si="9"/>
        <v/>
      </c>
      <c r="Y33" s="199" t="str">
        <f t="shared" si="10"/>
        <v/>
      </c>
    </row>
    <row r="34" spans="1:25" ht="50.1" customHeight="1" x14ac:dyDescent="0.3">
      <c r="A34" s="194"/>
      <c r="B34" s="195"/>
      <c r="C34" s="196" t="str">
        <f t="shared" ref="C34:C65" si="11">IF(OR(D34="",E34="",F34="",I34="",J34="",H34="",L34="",N34=""),"",IF(AND(L34="YES",COUNTIF($L$2:$L$101,"YES")=COUNTA($L$2:$L$101)),"Tier 4",IF(L34="YES","POU/POE Present - Invalid Site",IF(AND(H34="Single family",OR(D34="lead service line (LEADSL)",E34="lead service line (LEADSL)",F34="Lead pipe (LEADPI)",G34="Lead pipe (LEADPI)",I34="YES",AND(OR(G34="Copper with lead solder (CUP-LS)",F34="Copper with lead solder (CUP-LS)"),J34="Between 1983 and 1985"))),"Tier 1",IF(AND(H34="Multi Family",OR(D34="lead service line (LEADSL)",E34="lead service line (LEADSL)",F34="Lead pipe (LEADPI)",G34="Lead pipe (LEADPI)",I34="YES",AND(OR(G34="Copper with lead solder (CUP-LS)",F34="Copper with lead solder (CUP-LS)"),J34="Between 1983 and 1985"))),"Tier 2",IF(AND(H34="Other Building (more details in notes)",OR(D34="lead service line (LEADSL)",E34="lead service line (LEADSL)",F34="Lead pipe (LEADPI)",G34="Lead pipe (LEADPI)",I34="YES",AND(OR(G34="Copper with lead solder (CUP-LS)",F34="Copper with lead solder (CUP-LS)"),J34="Between 1983 and 1985"))),"Tier 2",IF(AND(H34="Single Family",OR(G34="Copper with lead solder (CUP-LS)",F34="Copper with lead solder (CUP-LS)"),J34="Before 1983"),"Tier 3","Tier 4")))))))</f>
        <v/>
      </c>
      <c r="D34" s="197"/>
      <c r="E34" s="197"/>
      <c r="F34" s="197"/>
      <c r="G34" s="197"/>
      <c r="H34" s="197"/>
      <c r="I34" s="197"/>
      <c r="J34" s="197"/>
      <c r="K34" s="197"/>
      <c r="L34" s="197"/>
      <c r="M34" s="200" t="str">
        <f t="shared" si="2"/>
        <v/>
      </c>
      <c r="N34" s="197"/>
      <c r="O34" s="195"/>
      <c r="Q34" s="199" t="str">
        <f t="shared" ref="Q34:Q65" si="12">IF(AND(OR(D34="lead service line (LEADSL)",E34="lead service line (LEADSL)"),H34="Single Family"),"Single Family homes with Lead service line","")</f>
        <v/>
      </c>
      <c r="R34" s="199" t="str">
        <f t="shared" si="3"/>
        <v/>
      </c>
      <c r="S34" s="199" t="str">
        <f t="shared" si="4"/>
        <v/>
      </c>
      <c r="T34" s="199" t="str">
        <f t="shared" si="5"/>
        <v/>
      </c>
      <c r="U34" s="199" t="str">
        <f t="shared" si="6"/>
        <v/>
      </c>
      <c r="V34" s="199" t="str">
        <f t="shared" si="7"/>
        <v/>
      </c>
      <c r="W34" s="199" t="str">
        <f t="shared" si="8"/>
        <v/>
      </c>
      <c r="X34" s="199" t="str">
        <f t="shared" si="9"/>
        <v/>
      </c>
      <c r="Y34" s="199" t="str">
        <f t="shared" si="10"/>
        <v/>
      </c>
    </row>
    <row r="35" spans="1:25" ht="50.1" customHeight="1" x14ac:dyDescent="0.3">
      <c r="A35" s="194"/>
      <c r="B35" s="195"/>
      <c r="C35" s="196" t="str">
        <f t="shared" si="11"/>
        <v/>
      </c>
      <c r="D35" s="197"/>
      <c r="E35" s="197"/>
      <c r="F35" s="197"/>
      <c r="G35" s="197"/>
      <c r="H35" s="197"/>
      <c r="I35" s="197"/>
      <c r="J35" s="197"/>
      <c r="K35" s="197"/>
      <c r="L35" s="197"/>
      <c r="M35" s="200" t="str">
        <f t="shared" si="2"/>
        <v/>
      </c>
      <c r="N35" s="197"/>
      <c r="O35" s="195"/>
      <c r="Q35" s="199" t="str">
        <f t="shared" si="12"/>
        <v/>
      </c>
      <c r="R35" s="199" t="str">
        <f t="shared" ref="R35:R66" si="13">IF(AND(OR(F35="Lead pipe (LEADPI)",G35="Lead pipe (LEADPI)"),H35="Single Family"),"Single Family Homes with Internal lead pluming","")</f>
        <v/>
      </c>
      <c r="S35" s="199" t="str">
        <f t="shared" ref="S35:S66" si="14">IF(AND(I35="YES",H35="Single Family"),"Single family homes with lead gooseneck","")</f>
        <v/>
      </c>
      <c r="T35" s="199" t="str">
        <f t="shared" ref="T35:T66" si="15">IF(AND(OR(F35="Copper with lead solder (CUP-LS)",G35="Copper with lead solder (CUP-LS)"),J35="Between 1983 and 1985",H35="Single Family"),"Single family homes with installed between 1983 to June 1st 1985 with copper plumbing with lead solder","")</f>
        <v/>
      </c>
      <c r="U35" s="199" t="str">
        <f t="shared" ref="U35:U66" si="16">IF(AND(OR(D35="lead service line (LEADSL)",E35="lead service line (LEADSL)"),OR(H35="Multi Family", H35="Other building (more details in notes)")),"Multifamily homes or other building with Lead service line","")</f>
        <v/>
      </c>
      <c r="V35" s="199" t="str">
        <f t="shared" ref="V35:V66" si="17">IF(AND(OR(F35="Lead pipe (LEADPI)",G35="Lead pipe (LEADPI)"),OR(H35="Multi Family",H35="Other Building (more details in notes)")),"Multifamily homes or other building with internal lead pluming","")</f>
        <v/>
      </c>
      <c r="W35" s="199" t="str">
        <f t="shared" ref="W35:W66" si="18">IF(AND(I35="YES",OR(H35="Multi Family",H35="Other building (more details in notes)")),"Multifamily homes or other building with lead gooseneck","")</f>
        <v/>
      </c>
      <c r="X35" s="199" t="str">
        <f t="shared" ref="X35:X66" si="19">IF(AND(OR(F35="Copper with lead solder (CUP-LS)",G35="Copper with lead solder (CUP-LS)"),J35="Between 1983 and 1985",OR(H35="Multi Family",H35="Other building (more details in notes)")),"Multifamily homes or other building with installed between 1983 to June 1st 1985 with copper plumbing with lead solder","")</f>
        <v/>
      </c>
      <c r="Y35" s="199" t="str">
        <f t="shared" ref="Y35:Y66" si="20">IF(AND(OR(F35="Copper with lead solder (CUP-LS)",G35="Copper with lead solder (CUP-LS)"),J35="Before 1983",H35="Single Family",D35&lt;&gt;"Lead Service Line (LEADSL)",E35&lt;&gt;"Lead Service Line (LEADSL)",I35&lt;&gt;"YES"),"Single family homes with copper plumbing with lead solder installed before Jan 1st 1983","")</f>
        <v/>
      </c>
    </row>
    <row r="36" spans="1:25" ht="50.1" customHeight="1" x14ac:dyDescent="0.3">
      <c r="A36" s="194"/>
      <c r="B36" s="195"/>
      <c r="C36" s="196" t="str">
        <f t="shared" si="11"/>
        <v/>
      </c>
      <c r="D36" s="197"/>
      <c r="E36" s="197"/>
      <c r="F36" s="197"/>
      <c r="G36" s="197"/>
      <c r="H36" s="197"/>
      <c r="I36" s="197"/>
      <c r="J36" s="197"/>
      <c r="K36" s="197"/>
      <c r="L36" s="197"/>
      <c r="M36" s="200" t="str">
        <f t="shared" si="2"/>
        <v/>
      </c>
      <c r="N36" s="197"/>
      <c r="O36" s="195"/>
      <c r="Q36" s="199" t="str">
        <f t="shared" si="12"/>
        <v/>
      </c>
      <c r="R36" s="199" t="str">
        <f t="shared" si="13"/>
        <v/>
      </c>
      <c r="S36" s="199" t="str">
        <f t="shared" si="14"/>
        <v/>
      </c>
      <c r="T36" s="199" t="str">
        <f t="shared" si="15"/>
        <v/>
      </c>
      <c r="U36" s="199" t="str">
        <f t="shared" si="16"/>
        <v/>
      </c>
      <c r="V36" s="199" t="str">
        <f t="shared" si="17"/>
        <v/>
      </c>
      <c r="W36" s="199" t="str">
        <f t="shared" si="18"/>
        <v/>
      </c>
      <c r="X36" s="199" t="str">
        <f t="shared" si="19"/>
        <v/>
      </c>
      <c r="Y36" s="199" t="str">
        <f t="shared" si="20"/>
        <v/>
      </c>
    </row>
    <row r="37" spans="1:25" ht="50.1" customHeight="1" x14ac:dyDescent="0.3">
      <c r="A37" s="194"/>
      <c r="B37" s="195"/>
      <c r="C37" s="196" t="str">
        <f t="shared" si="11"/>
        <v/>
      </c>
      <c r="D37" s="197"/>
      <c r="E37" s="197"/>
      <c r="F37" s="197"/>
      <c r="G37" s="197"/>
      <c r="H37" s="197"/>
      <c r="I37" s="197"/>
      <c r="J37" s="197"/>
      <c r="K37" s="197"/>
      <c r="L37" s="197"/>
      <c r="M37" s="200" t="str">
        <f t="shared" si="2"/>
        <v/>
      </c>
      <c r="N37" s="197"/>
      <c r="O37" s="195"/>
      <c r="Q37" s="199" t="str">
        <f t="shared" si="12"/>
        <v/>
      </c>
      <c r="R37" s="199" t="str">
        <f t="shared" si="13"/>
        <v/>
      </c>
      <c r="S37" s="199" t="str">
        <f t="shared" si="14"/>
        <v/>
      </c>
      <c r="T37" s="199" t="str">
        <f t="shared" si="15"/>
        <v/>
      </c>
      <c r="U37" s="199" t="str">
        <f t="shared" si="16"/>
        <v/>
      </c>
      <c r="V37" s="199" t="str">
        <f t="shared" si="17"/>
        <v/>
      </c>
      <c r="W37" s="199" t="str">
        <f t="shared" si="18"/>
        <v/>
      </c>
      <c r="X37" s="199" t="str">
        <f t="shared" si="19"/>
        <v/>
      </c>
      <c r="Y37" s="199" t="str">
        <f t="shared" si="20"/>
        <v/>
      </c>
    </row>
    <row r="38" spans="1:25" ht="50.1" customHeight="1" x14ac:dyDescent="0.3">
      <c r="A38" s="194"/>
      <c r="B38" s="195"/>
      <c r="C38" s="196" t="str">
        <f t="shared" si="11"/>
        <v/>
      </c>
      <c r="D38" s="197"/>
      <c r="E38" s="197"/>
      <c r="F38" s="197"/>
      <c r="G38" s="197"/>
      <c r="H38" s="197"/>
      <c r="I38" s="197"/>
      <c r="J38" s="197"/>
      <c r="K38" s="197"/>
      <c r="L38" s="197"/>
      <c r="M38" s="200" t="str">
        <f t="shared" si="2"/>
        <v/>
      </c>
      <c r="N38" s="197"/>
      <c r="O38" s="195"/>
      <c r="Q38" s="199" t="str">
        <f t="shared" si="12"/>
        <v/>
      </c>
      <c r="R38" s="199" t="str">
        <f t="shared" si="13"/>
        <v/>
      </c>
      <c r="S38" s="199" t="str">
        <f t="shared" si="14"/>
        <v/>
      </c>
      <c r="T38" s="199" t="str">
        <f t="shared" si="15"/>
        <v/>
      </c>
      <c r="U38" s="199" t="str">
        <f t="shared" si="16"/>
        <v/>
      </c>
      <c r="V38" s="199" t="str">
        <f t="shared" si="17"/>
        <v/>
      </c>
      <c r="W38" s="199" t="str">
        <f t="shared" si="18"/>
        <v/>
      </c>
      <c r="X38" s="199" t="str">
        <f t="shared" si="19"/>
        <v/>
      </c>
      <c r="Y38" s="199" t="str">
        <f t="shared" si="20"/>
        <v/>
      </c>
    </row>
    <row r="39" spans="1:25" ht="50.1" customHeight="1" x14ac:dyDescent="0.3">
      <c r="A39" s="194"/>
      <c r="B39" s="195"/>
      <c r="C39" s="196" t="str">
        <f t="shared" si="11"/>
        <v/>
      </c>
      <c r="D39" s="197"/>
      <c r="E39" s="197"/>
      <c r="F39" s="197"/>
      <c r="G39" s="197"/>
      <c r="H39" s="197"/>
      <c r="I39" s="197"/>
      <c r="J39" s="197"/>
      <c r="K39" s="197"/>
      <c r="L39" s="197"/>
      <c r="M39" s="200" t="str">
        <f t="shared" si="2"/>
        <v/>
      </c>
      <c r="N39" s="197"/>
      <c r="O39" s="195"/>
      <c r="Q39" s="199" t="str">
        <f t="shared" si="12"/>
        <v/>
      </c>
      <c r="R39" s="199" t="str">
        <f t="shared" si="13"/>
        <v/>
      </c>
      <c r="S39" s="199" t="str">
        <f t="shared" si="14"/>
        <v/>
      </c>
      <c r="T39" s="199" t="str">
        <f t="shared" si="15"/>
        <v/>
      </c>
      <c r="U39" s="199" t="str">
        <f t="shared" si="16"/>
        <v/>
      </c>
      <c r="V39" s="199" t="str">
        <f t="shared" si="17"/>
        <v/>
      </c>
      <c r="W39" s="199" t="str">
        <f t="shared" si="18"/>
        <v/>
      </c>
      <c r="X39" s="199" t="str">
        <f t="shared" si="19"/>
        <v/>
      </c>
      <c r="Y39" s="199" t="str">
        <f t="shared" si="20"/>
        <v/>
      </c>
    </row>
    <row r="40" spans="1:25" ht="50.1" customHeight="1" x14ac:dyDescent="0.3">
      <c r="A40" s="194"/>
      <c r="B40" s="195"/>
      <c r="C40" s="196" t="str">
        <f t="shared" si="11"/>
        <v/>
      </c>
      <c r="D40" s="197"/>
      <c r="E40" s="197"/>
      <c r="F40" s="197"/>
      <c r="G40" s="197"/>
      <c r="H40" s="197"/>
      <c r="I40" s="197"/>
      <c r="J40" s="197"/>
      <c r="K40" s="197"/>
      <c r="L40" s="197"/>
      <c r="M40" s="200" t="str">
        <f t="shared" si="2"/>
        <v/>
      </c>
      <c r="N40" s="197"/>
      <c r="O40" s="195"/>
      <c r="Q40" s="199" t="str">
        <f t="shared" si="12"/>
        <v/>
      </c>
      <c r="R40" s="199" t="str">
        <f t="shared" si="13"/>
        <v/>
      </c>
      <c r="S40" s="199" t="str">
        <f t="shared" si="14"/>
        <v/>
      </c>
      <c r="T40" s="199" t="str">
        <f t="shared" si="15"/>
        <v/>
      </c>
      <c r="U40" s="199" t="str">
        <f t="shared" si="16"/>
        <v/>
      </c>
      <c r="V40" s="199" t="str">
        <f t="shared" si="17"/>
        <v/>
      </c>
      <c r="W40" s="199" t="str">
        <f t="shared" si="18"/>
        <v/>
      </c>
      <c r="X40" s="199" t="str">
        <f t="shared" si="19"/>
        <v/>
      </c>
      <c r="Y40" s="199" t="str">
        <f t="shared" si="20"/>
        <v/>
      </c>
    </row>
    <row r="41" spans="1:25" ht="50.1" customHeight="1" x14ac:dyDescent="0.3">
      <c r="A41" s="194"/>
      <c r="B41" s="195"/>
      <c r="C41" s="196" t="str">
        <f t="shared" si="11"/>
        <v/>
      </c>
      <c r="D41" s="197"/>
      <c r="E41" s="197"/>
      <c r="F41" s="197"/>
      <c r="G41" s="197"/>
      <c r="H41" s="197"/>
      <c r="I41" s="197"/>
      <c r="J41" s="197"/>
      <c r="K41" s="197"/>
      <c r="L41" s="197"/>
      <c r="M41" s="200" t="str">
        <f t="shared" si="2"/>
        <v/>
      </c>
      <c r="N41" s="197"/>
      <c r="O41" s="195"/>
      <c r="Q41" s="199" t="str">
        <f t="shared" si="12"/>
        <v/>
      </c>
      <c r="R41" s="199" t="str">
        <f t="shared" si="13"/>
        <v/>
      </c>
      <c r="S41" s="199" t="str">
        <f t="shared" si="14"/>
        <v/>
      </c>
      <c r="T41" s="199" t="str">
        <f t="shared" si="15"/>
        <v/>
      </c>
      <c r="U41" s="199" t="str">
        <f t="shared" si="16"/>
        <v/>
      </c>
      <c r="V41" s="199" t="str">
        <f t="shared" si="17"/>
        <v/>
      </c>
      <c r="W41" s="199" t="str">
        <f t="shared" si="18"/>
        <v/>
      </c>
      <c r="X41" s="199" t="str">
        <f t="shared" si="19"/>
        <v/>
      </c>
      <c r="Y41" s="199" t="str">
        <f t="shared" si="20"/>
        <v/>
      </c>
    </row>
    <row r="42" spans="1:25" ht="50.1" customHeight="1" x14ac:dyDescent="0.3">
      <c r="A42" s="194"/>
      <c r="B42" s="195"/>
      <c r="C42" s="196" t="str">
        <f t="shared" si="11"/>
        <v/>
      </c>
      <c r="D42" s="197"/>
      <c r="E42" s="197"/>
      <c r="F42" s="197"/>
      <c r="G42" s="197"/>
      <c r="H42" s="197"/>
      <c r="I42" s="197"/>
      <c r="J42" s="197"/>
      <c r="K42" s="197"/>
      <c r="L42" s="197"/>
      <c r="M42" s="200" t="str">
        <f t="shared" si="2"/>
        <v/>
      </c>
      <c r="N42" s="197"/>
      <c r="O42" s="195"/>
      <c r="Q42" s="199" t="str">
        <f t="shared" si="12"/>
        <v/>
      </c>
      <c r="R42" s="199" t="str">
        <f t="shared" si="13"/>
        <v/>
      </c>
      <c r="S42" s="199" t="str">
        <f t="shared" si="14"/>
        <v/>
      </c>
      <c r="T42" s="199" t="str">
        <f t="shared" si="15"/>
        <v/>
      </c>
      <c r="U42" s="199" t="str">
        <f t="shared" si="16"/>
        <v/>
      </c>
      <c r="V42" s="199" t="str">
        <f t="shared" si="17"/>
        <v/>
      </c>
      <c r="W42" s="199" t="str">
        <f t="shared" si="18"/>
        <v/>
      </c>
      <c r="X42" s="199" t="str">
        <f t="shared" si="19"/>
        <v/>
      </c>
      <c r="Y42" s="199" t="str">
        <f t="shared" si="20"/>
        <v/>
      </c>
    </row>
    <row r="43" spans="1:25" ht="50.1" customHeight="1" x14ac:dyDescent="0.3">
      <c r="A43" s="194"/>
      <c r="B43" s="195"/>
      <c r="C43" s="196" t="str">
        <f t="shared" si="11"/>
        <v/>
      </c>
      <c r="D43" s="197"/>
      <c r="E43" s="197"/>
      <c r="F43" s="197"/>
      <c r="G43" s="197"/>
      <c r="H43" s="197"/>
      <c r="I43" s="197"/>
      <c r="J43" s="197"/>
      <c r="K43" s="197"/>
      <c r="L43" s="197"/>
      <c r="M43" s="200" t="str">
        <f t="shared" si="2"/>
        <v/>
      </c>
      <c r="N43" s="197"/>
      <c r="O43" s="195"/>
      <c r="Q43" s="199" t="str">
        <f t="shared" si="12"/>
        <v/>
      </c>
      <c r="R43" s="199" t="str">
        <f t="shared" si="13"/>
        <v/>
      </c>
      <c r="S43" s="199" t="str">
        <f t="shared" si="14"/>
        <v/>
      </c>
      <c r="T43" s="199" t="str">
        <f t="shared" si="15"/>
        <v/>
      </c>
      <c r="U43" s="199" t="str">
        <f t="shared" si="16"/>
        <v/>
      </c>
      <c r="V43" s="199" t="str">
        <f t="shared" si="17"/>
        <v/>
      </c>
      <c r="W43" s="199" t="str">
        <f t="shared" si="18"/>
        <v/>
      </c>
      <c r="X43" s="199" t="str">
        <f t="shared" si="19"/>
        <v/>
      </c>
      <c r="Y43" s="199" t="str">
        <f t="shared" si="20"/>
        <v/>
      </c>
    </row>
    <row r="44" spans="1:25" ht="50.1" customHeight="1" x14ac:dyDescent="0.3">
      <c r="A44" s="194"/>
      <c r="B44" s="195"/>
      <c r="C44" s="196" t="str">
        <f t="shared" si="11"/>
        <v/>
      </c>
      <c r="D44" s="197"/>
      <c r="E44" s="197"/>
      <c r="F44" s="197"/>
      <c r="G44" s="197"/>
      <c r="H44" s="197"/>
      <c r="I44" s="197"/>
      <c r="J44" s="197"/>
      <c r="K44" s="197"/>
      <c r="L44" s="197"/>
      <c r="M44" s="200" t="str">
        <f t="shared" si="2"/>
        <v/>
      </c>
      <c r="N44" s="197"/>
      <c r="O44" s="195"/>
      <c r="Q44" s="199" t="str">
        <f t="shared" si="12"/>
        <v/>
      </c>
      <c r="R44" s="199" t="str">
        <f t="shared" si="13"/>
        <v/>
      </c>
      <c r="S44" s="199" t="str">
        <f t="shared" si="14"/>
        <v/>
      </c>
      <c r="T44" s="199" t="str">
        <f t="shared" si="15"/>
        <v/>
      </c>
      <c r="U44" s="199" t="str">
        <f t="shared" si="16"/>
        <v/>
      </c>
      <c r="V44" s="199" t="str">
        <f t="shared" si="17"/>
        <v/>
      </c>
      <c r="W44" s="199" t="str">
        <f t="shared" si="18"/>
        <v/>
      </c>
      <c r="X44" s="199" t="str">
        <f t="shared" si="19"/>
        <v/>
      </c>
      <c r="Y44" s="199" t="str">
        <f t="shared" si="20"/>
        <v/>
      </c>
    </row>
    <row r="45" spans="1:25" ht="50.1" customHeight="1" x14ac:dyDescent="0.3">
      <c r="A45" s="194"/>
      <c r="B45" s="195"/>
      <c r="C45" s="196" t="str">
        <f t="shared" si="11"/>
        <v/>
      </c>
      <c r="D45" s="197"/>
      <c r="E45" s="197"/>
      <c r="F45" s="197"/>
      <c r="G45" s="197"/>
      <c r="H45" s="197"/>
      <c r="I45" s="197"/>
      <c r="J45" s="197"/>
      <c r="K45" s="197"/>
      <c r="L45" s="197"/>
      <c r="M45" s="200" t="str">
        <f t="shared" si="2"/>
        <v/>
      </c>
      <c r="N45" s="197"/>
      <c r="O45" s="195"/>
      <c r="Q45" s="199" t="str">
        <f t="shared" si="12"/>
        <v/>
      </c>
      <c r="R45" s="199" t="str">
        <f t="shared" si="13"/>
        <v/>
      </c>
      <c r="S45" s="199" t="str">
        <f t="shared" si="14"/>
        <v/>
      </c>
      <c r="T45" s="199" t="str">
        <f t="shared" si="15"/>
        <v/>
      </c>
      <c r="U45" s="199" t="str">
        <f t="shared" si="16"/>
        <v/>
      </c>
      <c r="V45" s="199" t="str">
        <f t="shared" si="17"/>
        <v/>
      </c>
      <c r="W45" s="199" t="str">
        <f t="shared" si="18"/>
        <v/>
      </c>
      <c r="X45" s="199" t="str">
        <f t="shared" si="19"/>
        <v/>
      </c>
      <c r="Y45" s="199" t="str">
        <f t="shared" si="20"/>
        <v/>
      </c>
    </row>
    <row r="46" spans="1:25" ht="50.1" customHeight="1" x14ac:dyDescent="0.3">
      <c r="A46" s="194"/>
      <c r="B46" s="195"/>
      <c r="C46" s="196" t="str">
        <f t="shared" si="11"/>
        <v/>
      </c>
      <c r="D46" s="197"/>
      <c r="E46" s="197"/>
      <c r="F46" s="197"/>
      <c r="G46" s="197"/>
      <c r="H46" s="197"/>
      <c r="I46" s="197"/>
      <c r="J46" s="197"/>
      <c r="K46" s="197"/>
      <c r="L46" s="197"/>
      <c r="M46" s="200" t="str">
        <f t="shared" si="2"/>
        <v/>
      </c>
      <c r="N46" s="197"/>
      <c r="O46" s="195"/>
      <c r="Q46" s="199" t="str">
        <f t="shared" si="12"/>
        <v/>
      </c>
      <c r="R46" s="199" t="str">
        <f t="shared" si="13"/>
        <v/>
      </c>
      <c r="S46" s="199" t="str">
        <f t="shared" si="14"/>
        <v/>
      </c>
      <c r="T46" s="199" t="str">
        <f t="shared" si="15"/>
        <v/>
      </c>
      <c r="U46" s="199" t="str">
        <f t="shared" si="16"/>
        <v/>
      </c>
      <c r="V46" s="199" t="str">
        <f t="shared" si="17"/>
        <v/>
      </c>
      <c r="W46" s="199" t="str">
        <f t="shared" si="18"/>
        <v/>
      </c>
      <c r="X46" s="199" t="str">
        <f t="shared" si="19"/>
        <v/>
      </c>
      <c r="Y46" s="199" t="str">
        <f t="shared" si="20"/>
        <v/>
      </c>
    </row>
    <row r="47" spans="1:25" ht="50.1" customHeight="1" x14ac:dyDescent="0.3">
      <c r="A47" s="194"/>
      <c r="B47" s="195"/>
      <c r="C47" s="196" t="str">
        <f t="shared" si="11"/>
        <v/>
      </c>
      <c r="D47" s="197"/>
      <c r="E47" s="197"/>
      <c r="F47" s="197"/>
      <c r="G47" s="197"/>
      <c r="H47" s="197"/>
      <c r="I47" s="197"/>
      <c r="J47" s="197"/>
      <c r="K47" s="197"/>
      <c r="L47" s="197"/>
      <c r="M47" s="200" t="str">
        <f t="shared" si="2"/>
        <v/>
      </c>
      <c r="N47" s="197"/>
      <c r="O47" s="195"/>
      <c r="Q47" s="199" t="str">
        <f t="shared" si="12"/>
        <v/>
      </c>
      <c r="R47" s="199" t="str">
        <f t="shared" si="13"/>
        <v/>
      </c>
      <c r="S47" s="199" t="str">
        <f t="shared" si="14"/>
        <v/>
      </c>
      <c r="T47" s="199" t="str">
        <f t="shared" si="15"/>
        <v/>
      </c>
      <c r="U47" s="199" t="str">
        <f t="shared" si="16"/>
        <v/>
      </c>
      <c r="V47" s="199" t="str">
        <f t="shared" si="17"/>
        <v/>
      </c>
      <c r="W47" s="199" t="str">
        <f t="shared" si="18"/>
        <v/>
      </c>
      <c r="X47" s="199" t="str">
        <f t="shared" si="19"/>
        <v/>
      </c>
      <c r="Y47" s="199" t="str">
        <f t="shared" si="20"/>
        <v/>
      </c>
    </row>
    <row r="48" spans="1:25" ht="50.1" customHeight="1" x14ac:dyDescent="0.3">
      <c r="A48" s="194"/>
      <c r="B48" s="195"/>
      <c r="C48" s="196" t="str">
        <f t="shared" si="11"/>
        <v/>
      </c>
      <c r="D48" s="197"/>
      <c r="E48" s="197"/>
      <c r="F48" s="197"/>
      <c r="G48" s="197"/>
      <c r="H48" s="197"/>
      <c r="I48" s="197"/>
      <c r="J48" s="197"/>
      <c r="K48" s="197"/>
      <c r="L48" s="197"/>
      <c r="M48" s="200" t="str">
        <f t="shared" si="2"/>
        <v/>
      </c>
      <c r="N48" s="197"/>
      <c r="O48" s="195"/>
      <c r="Q48" s="199" t="str">
        <f t="shared" si="12"/>
        <v/>
      </c>
      <c r="R48" s="199" t="str">
        <f t="shared" si="13"/>
        <v/>
      </c>
      <c r="S48" s="199" t="str">
        <f t="shared" si="14"/>
        <v/>
      </c>
      <c r="T48" s="199" t="str">
        <f t="shared" si="15"/>
        <v/>
      </c>
      <c r="U48" s="199" t="str">
        <f t="shared" si="16"/>
        <v/>
      </c>
      <c r="V48" s="199" t="str">
        <f t="shared" si="17"/>
        <v/>
      </c>
      <c r="W48" s="199" t="str">
        <f t="shared" si="18"/>
        <v/>
      </c>
      <c r="X48" s="199" t="str">
        <f t="shared" si="19"/>
        <v/>
      </c>
      <c r="Y48" s="199" t="str">
        <f t="shared" si="20"/>
        <v/>
      </c>
    </row>
    <row r="49" spans="1:25" ht="50.1" customHeight="1" x14ac:dyDescent="0.3">
      <c r="A49" s="194"/>
      <c r="B49" s="195"/>
      <c r="C49" s="196" t="str">
        <f t="shared" si="11"/>
        <v/>
      </c>
      <c r="D49" s="197"/>
      <c r="E49" s="197"/>
      <c r="F49" s="197"/>
      <c r="G49" s="197"/>
      <c r="H49" s="197"/>
      <c r="I49" s="197"/>
      <c r="J49" s="197"/>
      <c r="K49" s="197"/>
      <c r="L49" s="197"/>
      <c r="M49" s="200" t="str">
        <f t="shared" si="2"/>
        <v/>
      </c>
      <c r="N49" s="197"/>
      <c r="O49" s="195"/>
      <c r="Q49" s="199" t="str">
        <f t="shared" si="12"/>
        <v/>
      </c>
      <c r="R49" s="199" t="str">
        <f t="shared" si="13"/>
        <v/>
      </c>
      <c r="S49" s="199" t="str">
        <f t="shared" si="14"/>
        <v/>
      </c>
      <c r="T49" s="199" t="str">
        <f t="shared" si="15"/>
        <v/>
      </c>
      <c r="U49" s="199" t="str">
        <f t="shared" si="16"/>
        <v/>
      </c>
      <c r="V49" s="199" t="str">
        <f t="shared" si="17"/>
        <v/>
      </c>
      <c r="W49" s="199" t="str">
        <f t="shared" si="18"/>
        <v/>
      </c>
      <c r="X49" s="199" t="str">
        <f t="shared" si="19"/>
        <v/>
      </c>
      <c r="Y49" s="199" t="str">
        <f t="shared" si="20"/>
        <v/>
      </c>
    </row>
    <row r="50" spans="1:25" ht="50.1" customHeight="1" x14ac:dyDescent="0.3">
      <c r="A50" s="194"/>
      <c r="B50" s="195"/>
      <c r="C50" s="196" t="str">
        <f t="shared" si="11"/>
        <v/>
      </c>
      <c r="D50" s="197"/>
      <c r="E50" s="197"/>
      <c r="F50" s="197"/>
      <c r="G50" s="197"/>
      <c r="H50" s="197"/>
      <c r="I50" s="197"/>
      <c r="J50" s="197"/>
      <c r="K50" s="197"/>
      <c r="L50" s="197"/>
      <c r="M50" s="200" t="str">
        <f t="shared" si="2"/>
        <v/>
      </c>
      <c r="N50" s="197"/>
      <c r="O50" s="195"/>
      <c r="Q50" s="199" t="str">
        <f t="shared" si="12"/>
        <v/>
      </c>
      <c r="R50" s="199" t="str">
        <f t="shared" si="13"/>
        <v/>
      </c>
      <c r="S50" s="199" t="str">
        <f t="shared" si="14"/>
        <v/>
      </c>
      <c r="T50" s="199" t="str">
        <f t="shared" si="15"/>
        <v/>
      </c>
      <c r="U50" s="199" t="str">
        <f t="shared" si="16"/>
        <v/>
      </c>
      <c r="V50" s="199" t="str">
        <f t="shared" si="17"/>
        <v/>
      </c>
      <c r="W50" s="199" t="str">
        <f t="shared" si="18"/>
        <v/>
      </c>
      <c r="X50" s="199" t="str">
        <f t="shared" si="19"/>
        <v/>
      </c>
      <c r="Y50" s="199" t="str">
        <f t="shared" si="20"/>
        <v/>
      </c>
    </row>
    <row r="51" spans="1:25" ht="50.1" customHeight="1" x14ac:dyDescent="0.3">
      <c r="A51" s="194"/>
      <c r="B51" s="195"/>
      <c r="C51" s="196" t="str">
        <f t="shared" si="11"/>
        <v/>
      </c>
      <c r="D51" s="197"/>
      <c r="E51" s="197"/>
      <c r="F51" s="197"/>
      <c r="G51" s="197"/>
      <c r="H51" s="197"/>
      <c r="I51" s="197"/>
      <c r="J51" s="197"/>
      <c r="K51" s="197"/>
      <c r="L51" s="197"/>
      <c r="M51" s="200" t="str">
        <f t="shared" si="2"/>
        <v/>
      </c>
      <c r="N51" s="197"/>
      <c r="O51" s="195"/>
      <c r="Q51" s="199" t="str">
        <f t="shared" si="12"/>
        <v/>
      </c>
      <c r="R51" s="199" t="str">
        <f t="shared" si="13"/>
        <v/>
      </c>
      <c r="S51" s="199" t="str">
        <f t="shared" si="14"/>
        <v/>
      </c>
      <c r="T51" s="199" t="str">
        <f t="shared" si="15"/>
        <v/>
      </c>
      <c r="U51" s="199" t="str">
        <f t="shared" si="16"/>
        <v/>
      </c>
      <c r="V51" s="199" t="str">
        <f t="shared" si="17"/>
        <v/>
      </c>
      <c r="W51" s="199" t="str">
        <f t="shared" si="18"/>
        <v/>
      </c>
      <c r="X51" s="199" t="str">
        <f t="shared" si="19"/>
        <v/>
      </c>
      <c r="Y51" s="199" t="str">
        <f t="shared" si="20"/>
        <v/>
      </c>
    </row>
    <row r="52" spans="1:25" ht="50.1" customHeight="1" x14ac:dyDescent="0.3">
      <c r="A52" s="194"/>
      <c r="B52" s="195"/>
      <c r="C52" s="196" t="str">
        <f t="shared" si="11"/>
        <v/>
      </c>
      <c r="D52" s="197"/>
      <c r="E52" s="197"/>
      <c r="F52" s="197"/>
      <c r="G52" s="197"/>
      <c r="H52" s="197"/>
      <c r="I52" s="197"/>
      <c r="J52" s="197"/>
      <c r="K52" s="197"/>
      <c r="L52" s="197"/>
      <c r="M52" s="200" t="str">
        <f t="shared" si="2"/>
        <v/>
      </c>
      <c r="N52" s="197"/>
      <c r="O52" s="195"/>
      <c r="Q52" s="199" t="str">
        <f t="shared" si="12"/>
        <v/>
      </c>
      <c r="R52" s="199" t="str">
        <f t="shared" si="13"/>
        <v/>
      </c>
      <c r="S52" s="199" t="str">
        <f t="shared" si="14"/>
        <v/>
      </c>
      <c r="T52" s="199" t="str">
        <f t="shared" si="15"/>
        <v/>
      </c>
      <c r="U52" s="199" t="str">
        <f t="shared" si="16"/>
        <v/>
      </c>
      <c r="V52" s="199" t="str">
        <f t="shared" si="17"/>
        <v/>
      </c>
      <c r="W52" s="199" t="str">
        <f t="shared" si="18"/>
        <v/>
      </c>
      <c r="X52" s="199" t="str">
        <f t="shared" si="19"/>
        <v/>
      </c>
      <c r="Y52" s="199" t="str">
        <f t="shared" si="20"/>
        <v/>
      </c>
    </row>
    <row r="53" spans="1:25" ht="50.1" customHeight="1" x14ac:dyDescent="0.3">
      <c r="A53" s="194"/>
      <c r="B53" s="195"/>
      <c r="C53" s="196" t="str">
        <f t="shared" si="11"/>
        <v/>
      </c>
      <c r="D53" s="197"/>
      <c r="E53" s="197"/>
      <c r="F53" s="197"/>
      <c r="G53" s="197"/>
      <c r="H53" s="197"/>
      <c r="I53" s="197"/>
      <c r="J53" s="197"/>
      <c r="K53" s="197"/>
      <c r="L53" s="197"/>
      <c r="M53" s="200" t="str">
        <f t="shared" si="2"/>
        <v/>
      </c>
      <c r="N53" s="197"/>
      <c r="O53" s="195"/>
      <c r="Q53" s="199" t="str">
        <f t="shared" si="12"/>
        <v/>
      </c>
      <c r="R53" s="199" t="str">
        <f t="shared" si="13"/>
        <v/>
      </c>
      <c r="S53" s="199" t="str">
        <f t="shared" si="14"/>
        <v/>
      </c>
      <c r="T53" s="199" t="str">
        <f t="shared" si="15"/>
        <v/>
      </c>
      <c r="U53" s="199" t="str">
        <f t="shared" si="16"/>
        <v/>
      </c>
      <c r="V53" s="199" t="str">
        <f t="shared" si="17"/>
        <v/>
      </c>
      <c r="W53" s="199" t="str">
        <f t="shared" si="18"/>
        <v/>
      </c>
      <c r="X53" s="199" t="str">
        <f t="shared" si="19"/>
        <v/>
      </c>
      <c r="Y53" s="199" t="str">
        <f t="shared" si="20"/>
        <v/>
      </c>
    </row>
    <row r="54" spans="1:25" ht="50.1" customHeight="1" x14ac:dyDescent="0.3">
      <c r="A54" s="194"/>
      <c r="B54" s="195"/>
      <c r="C54" s="196" t="str">
        <f t="shared" si="11"/>
        <v/>
      </c>
      <c r="D54" s="197"/>
      <c r="E54" s="197"/>
      <c r="F54" s="197"/>
      <c r="G54" s="197"/>
      <c r="H54" s="197"/>
      <c r="I54" s="197"/>
      <c r="J54" s="197"/>
      <c r="K54" s="197"/>
      <c r="L54" s="197"/>
      <c r="M54" s="200" t="str">
        <f t="shared" si="2"/>
        <v/>
      </c>
      <c r="N54" s="197"/>
      <c r="O54" s="195"/>
      <c r="Q54" s="199" t="str">
        <f t="shared" si="12"/>
        <v/>
      </c>
      <c r="R54" s="199" t="str">
        <f t="shared" si="13"/>
        <v/>
      </c>
      <c r="S54" s="199" t="str">
        <f t="shared" si="14"/>
        <v/>
      </c>
      <c r="T54" s="199" t="str">
        <f t="shared" si="15"/>
        <v/>
      </c>
      <c r="U54" s="199" t="str">
        <f t="shared" si="16"/>
        <v/>
      </c>
      <c r="V54" s="199" t="str">
        <f t="shared" si="17"/>
        <v/>
      </c>
      <c r="W54" s="199" t="str">
        <f t="shared" si="18"/>
        <v/>
      </c>
      <c r="X54" s="199" t="str">
        <f t="shared" si="19"/>
        <v/>
      </c>
      <c r="Y54" s="199" t="str">
        <f t="shared" si="20"/>
        <v/>
      </c>
    </row>
    <row r="55" spans="1:25" ht="50.1" customHeight="1" x14ac:dyDescent="0.3">
      <c r="A55" s="194"/>
      <c r="B55" s="195"/>
      <c r="C55" s="196" t="str">
        <f t="shared" si="11"/>
        <v/>
      </c>
      <c r="D55" s="197"/>
      <c r="E55" s="197"/>
      <c r="F55" s="197"/>
      <c r="G55" s="197"/>
      <c r="H55" s="197"/>
      <c r="I55" s="197"/>
      <c r="J55" s="197"/>
      <c r="K55" s="197"/>
      <c r="L55" s="197"/>
      <c r="M55" s="200" t="str">
        <f t="shared" si="2"/>
        <v/>
      </c>
      <c r="N55" s="197"/>
      <c r="O55" s="195"/>
      <c r="Q55" s="199" t="str">
        <f t="shared" si="12"/>
        <v/>
      </c>
      <c r="R55" s="199" t="str">
        <f t="shared" si="13"/>
        <v/>
      </c>
      <c r="S55" s="199" t="str">
        <f t="shared" si="14"/>
        <v/>
      </c>
      <c r="T55" s="199" t="str">
        <f t="shared" si="15"/>
        <v/>
      </c>
      <c r="U55" s="199" t="str">
        <f t="shared" si="16"/>
        <v/>
      </c>
      <c r="V55" s="199" t="str">
        <f t="shared" si="17"/>
        <v/>
      </c>
      <c r="W55" s="199" t="str">
        <f t="shared" si="18"/>
        <v/>
      </c>
      <c r="X55" s="199" t="str">
        <f t="shared" si="19"/>
        <v/>
      </c>
      <c r="Y55" s="199" t="str">
        <f t="shared" si="20"/>
        <v/>
      </c>
    </row>
    <row r="56" spans="1:25" ht="50.1" customHeight="1" x14ac:dyDescent="0.3">
      <c r="A56" s="194"/>
      <c r="B56" s="195"/>
      <c r="C56" s="196" t="str">
        <f t="shared" si="11"/>
        <v/>
      </c>
      <c r="D56" s="197"/>
      <c r="E56" s="197"/>
      <c r="F56" s="197"/>
      <c r="G56" s="197"/>
      <c r="H56" s="197"/>
      <c r="I56" s="197"/>
      <c r="J56" s="197"/>
      <c r="K56" s="197"/>
      <c r="L56" s="197"/>
      <c r="M56" s="200" t="str">
        <f t="shared" si="2"/>
        <v/>
      </c>
      <c r="N56" s="197"/>
      <c r="O56" s="195"/>
      <c r="Q56" s="199" t="str">
        <f t="shared" si="12"/>
        <v/>
      </c>
      <c r="R56" s="199" t="str">
        <f t="shared" si="13"/>
        <v/>
      </c>
      <c r="S56" s="199" t="str">
        <f t="shared" si="14"/>
        <v/>
      </c>
      <c r="T56" s="199" t="str">
        <f t="shared" si="15"/>
        <v/>
      </c>
      <c r="U56" s="199" t="str">
        <f t="shared" si="16"/>
        <v/>
      </c>
      <c r="V56" s="199" t="str">
        <f t="shared" si="17"/>
        <v/>
      </c>
      <c r="W56" s="199" t="str">
        <f t="shared" si="18"/>
        <v/>
      </c>
      <c r="X56" s="199" t="str">
        <f t="shared" si="19"/>
        <v/>
      </c>
      <c r="Y56" s="199" t="str">
        <f t="shared" si="20"/>
        <v/>
      </c>
    </row>
    <row r="57" spans="1:25" ht="50.1" customHeight="1" x14ac:dyDescent="0.3">
      <c r="A57" s="194"/>
      <c r="B57" s="195"/>
      <c r="C57" s="196" t="str">
        <f t="shared" si="11"/>
        <v/>
      </c>
      <c r="D57" s="197"/>
      <c r="E57" s="197"/>
      <c r="F57" s="197"/>
      <c r="G57" s="197"/>
      <c r="H57" s="197"/>
      <c r="I57" s="197"/>
      <c r="J57" s="197"/>
      <c r="K57" s="197"/>
      <c r="L57" s="197"/>
      <c r="M57" s="200" t="str">
        <f t="shared" si="2"/>
        <v/>
      </c>
      <c r="N57" s="197"/>
      <c r="O57" s="195"/>
      <c r="Q57" s="199" t="str">
        <f t="shared" si="12"/>
        <v/>
      </c>
      <c r="R57" s="199" t="str">
        <f t="shared" si="13"/>
        <v/>
      </c>
      <c r="S57" s="199" t="str">
        <f t="shared" si="14"/>
        <v/>
      </c>
      <c r="T57" s="199" t="str">
        <f t="shared" si="15"/>
        <v/>
      </c>
      <c r="U57" s="199" t="str">
        <f t="shared" si="16"/>
        <v/>
      </c>
      <c r="V57" s="199" t="str">
        <f t="shared" si="17"/>
        <v/>
      </c>
      <c r="W57" s="199" t="str">
        <f t="shared" si="18"/>
        <v/>
      </c>
      <c r="X57" s="199" t="str">
        <f t="shared" si="19"/>
        <v/>
      </c>
      <c r="Y57" s="199" t="str">
        <f t="shared" si="20"/>
        <v/>
      </c>
    </row>
    <row r="58" spans="1:25" ht="50.1" customHeight="1" x14ac:dyDescent="0.3">
      <c r="A58" s="194"/>
      <c r="B58" s="195"/>
      <c r="C58" s="196" t="str">
        <f t="shared" si="11"/>
        <v/>
      </c>
      <c r="D58" s="197"/>
      <c r="E58" s="197"/>
      <c r="F58" s="197"/>
      <c r="G58" s="197"/>
      <c r="H58" s="197"/>
      <c r="I58" s="197"/>
      <c r="J58" s="197"/>
      <c r="K58" s="197"/>
      <c r="L58" s="197"/>
      <c r="M58" s="200" t="str">
        <f t="shared" si="2"/>
        <v/>
      </c>
      <c r="N58" s="197"/>
      <c r="O58" s="195"/>
      <c r="Q58" s="199" t="str">
        <f t="shared" si="12"/>
        <v/>
      </c>
      <c r="R58" s="199" t="str">
        <f t="shared" si="13"/>
        <v/>
      </c>
      <c r="S58" s="199" t="str">
        <f t="shared" si="14"/>
        <v/>
      </c>
      <c r="T58" s="199" t="str">
        <f t="shared" si="15"/>
        <v/>
      </c>
      <c r="U58" s="199" t="str">
        <f t="shared" si="16"/>
        <v/>
      </c>
      <c r="V58" s="199" t="str">
        <f t="shared" si="17"/>
        <v/>
      </c>
      <c r="W58" s="199" t="str">
        <f t="shared" si="18"/>
        <v/>
      </c>
      <c r="X58" s="199" t="str">
        <f t="shared" si="19"/>
        <v/>
      </c>
      <c r="Y58" s="199" t="str">
        <f t="shared" si="20"/>
        <v/>
      </c>
    </row>
    <row r="59" spans="1:25" ht="50.1" customHeight="1" x14ac:dyDescent="0.3">
      <c r="A59" s="194"/>
      <c r="B59" s="195"/>
      <c r="C59" s="196" t="str">
        <f t="shared" si="11"/>
        <v/>
      </c>
      <c r="D59" s="197"/>
      <c r="E59" s="197"/>
      <c r="F59" s="197"/>
      <c r="G59" s="197"/>
      <c r="H59" s="197"/>
      <c r="I59" s="197"/>
      <c r="J59" s="197"/>
      <c r="K59" s="197"/>
      <c r="L59" s="197"/>
      <c r="M59" s="200" t="str">
        <f t="shared" si="2"/>
        <v/>
      </c>
      <c r="N59" s="197"/>
      <c r="O59" s="195"/>
      <c r="Q59" s="199" t="str">
        <f t="shared" si="12"/>
        <v/>
      </c>
      <c r="R59" s="199" t="str">
        <f t="shared" si="13"/>
        <v/>
      </c>
      <c r="S59" s="199" t="str">
        <f t="shared" si="14"/>
        <v/>
      </c>
      <c r="T59" s="199" t="str">
        <f t="shared" si="15"/>
        <v/>
      </c>
      <c r="U59" s="199" t="str">
        <f t="shared" si="16"/>
        <v/>
      </c>
      <c r="V59" s="199" t="str">
        <f t="shared" si="17"/>
        <v/>
      </c>
      <c r="W59" s="199" t="str">
        <f t="shared" si="18"/>
        <v/>
      </c>
      <c r="X59" s="199" t="str">
        <f t="shared" si="19"/>
        <v/>
      </c>
      <c r="Y59" s="199" t="str">
        <f t="shared" si="20"/>
        <v/>
      </c>
    </row>
    <row r="60" spans="1:25" ht="50.1" customHeight="1" x14ac:dyDescent="0.3">
      <c r="A60" s="194"/>
      <c r="B60" s="195"/>
      <c r="C60" s="196" t="str">
        <f t="shared" si="11"/>
        <v/>
      </c>
      <c r="D60" s="197"/>
      <c r="E60" s="197"/>
      <c r="F60" s="197"/>
      <c r="G60" s="197"/>
      <c r="H60" s="197"/>
      <c r="I60" s="197"/>
      <c r="J60" s="197"/>
      <c r="K60" s="197"/>
      <c r="L60" s="197"/>
      <c r="M60" s="200" t="str">
        <f t="shared" si="2"/>
        <v/>
      </c>
      <c r="N60" s="197"/>
      <c r="O60" s="195"/>
      <c r="Q60" s="199" t="str">
        <f t="shared" si="12"/>
        <v/>
      </c>
      <c r="R60" s="199" t="str">
        <f t="shared" si="13"/>
        <v/>
      </c>
      <c r="S60" s="199" t="str">
        <f t="shared" si="14"/>
        <v/>
      </c>
      <c r="T60" s="199" t="str">
        <f t="shared" si="15"/>
        <v/>
      </c>
      <c r="U60" s="199" t="str">
        <f t="shared" si="16"/>
        <v/>
      </c>
      <c r="V60" s="199" t="str">
        <f t="shared" si="17"/>
        <v/>
      </c>
      <c r="W60" s="199" t="str">
        <f t="shared" si="18"/>
        <v/>
      </c>
      <c r="X60" s="199" t="str">
        <f t="shared" si="19"/>
        <v/>
      </c>
      <c r="Y60" s="199" t="str">
        <f t="shared" si="20"/>
        <v/>
      </c>
    </row>
    <row r="61" spans="1:25" ht="50.1" customHeight="1" x14ac:dyDescent="0.3">
      <c r="A61" s="194"/>
      <c r="B61" s="195"/>
      <c r="C61" s="196" t="str">
        <f t="shared" si="11"/>
        <v/>
      </c>
      <c r="D61" s="197"/>
      <c r="E61" s="197"/>
      <c r="F61" s="197"/>
      <c r="G61" s="197"/>
      <c r="H61" s="197"/>
      <c r="I61" s="197"/>
      <c r="J61" s="197"/>
      <c r="K61" s="197"/>
      <c r="L61" s="197"/>
      <c r="M61" s="200" t="str">
        <f t="shared" si="2"/>
        <v/>
      </c>
      <c r="N61" s="197"/>
      <c r="O61" s="195"/>
      <c r="Q61" s="199" t="str">
        <f t="shared" si="12"/>
        <v/>
      </c>
      <c r="R61" s="199" t="str">
        <f t="shared" si="13"/>
        <v/>
      </c>
      <c r="S61" s="199" t="str">
        <f t="shared" si="14"/>
        <v/>
      </c>
      <c r="T61" s="199" t="str">
        <f t="shared" si="15"/>
        <v/>
      </c>
      <c r="U61" s="199" t="str">
        <f t="shared" si="16"/>
        <v/>
      </c>
      <c r="V61" s="199" t="str">
        <f t="shared" si="17"/>
        <v/>
      </c>
      <c r="W61" s="199" t="str">
        <f t="shared" si="18"/>
        <v/>
      </c>
      <c r="X61" s="199" t="str">
        <f t="shared" si="19"/>
        <v/>
      </c>
      <c r="Y61" s="199" t="str">
        <f t="shared" si="20"/>
        <v/>
      </c>
    </row>
    <row r="62" spans="1:25" ht="50.1" customHeight="1" x14ac:dyDescent="0.3">
      <c r="A62" s="194"/>
      <c r="B62" s="195"/>
      <c r="C62" s="196" t="str">
        <f t="shared" si="11"/>
        <v/>
      </c>
      <c r="D62" s="197"/>
      <c r="E62" s="197"/>
      <c r="F62" s="197"/>
      <c r="G62" s="197"/>
      <c r="H62" s="197"/>
      <c r="I62" s="197"/>
      <c r="J62" s="197"/>
      <c r="K62" s="197"/>
      <c r="L62" s="197"/>
      <c r="M62" s="200" t="str">
        <f t="shared" si="2"/>
        <v/>
      </c>
      <c r="N62" s="197"/>
      <c r="O62" s="195"/>
      <c r="Q62" s="199" t="str">
        <f t="shared" si="12"/>
        <v/>
      </c>
      <c r="R62" s="199" t="str">
        <f t="shared" si="13"/>
        <v/>
      </c>
      <c r="S62" s="199" t="str">
        <f t="shared" si="14"/>
        <v/>
      </c>
      <c r="T62" s="199" t="str">
        <f t="shared" si="15"/>
        <v/>
      </c>
      <c r="U62" s="199" t="str">
        <f t="shared" si="16"/>
        <v/>
      </c>
      <c r="V62" s="199" t="str">
        <f t="shared" si="17"/>
        <v/>
      </c>
      <c r="W62" s="199" t="str">
        <f t="shared" si="18"/>
        <v/>
      </c>
      <c r="X62" s="199" t="str">
        <f t="shared" si="19"/>
        <v/>
      </c>
      <c r="Y62" s="199" t="str">
        <f t="shared" si="20"/>
        <v/>
      </c>
    </row>
    <row r="63" spans="1:25" ht="50.1" customHeight="1" x14ac:dyDescent="0.3">
      <c r="A63" s="194"/>
      <c r="B63" s="195"/>
      <c r="C63" s="196" t="str">
        <f t="shared" si="11"/>
        <v/>
      </c>
      <c r="D63" s="197"/>
      <c r="E63" s="197"/>
      <c r="F63" s="197"/>
      <c r="G63" s="197"/>
      <c r="H63" s="197"/>
      <c r="I63" s="197"/>
      <c r="J63" s="197"/>
      <c r="K63" s="197"/>
      <c r="L63" s="197"/>
      <c r="M63" s="200" t="str">
        <f t="shared" si="2"/>
        <v/>
      </c>
      <c r="N63" s="197"/>
      <c r="O63" s="195"/>
      <c r="Q63" s="199" t="str">
        <f t="shared" si="12"/>
        <v/>
      </c>
      <c r="R63" s="199" t="str">
        <f t="shared" si="13"/>
        <v/>
      </c>
      <c r="S63" s="199" t="str">
        <f t="shared" si="14"/>
        <v/>
      </c>
      <c r="T63" s="199" t="str">
        <f t="shared" si="15"/>
        <v/>
      </c>
      <c r="U63" s="199" t="str">
        <f t="shared" si="16"/>
        <v/>
      </c>
      <c r="V63" s="199" t="str">
        <f t="shared" si="17"/>
        <v/>
      </c>
      <c r="W63" s="199" t="str">
        <f t="shared" si="18"/>
        <v/>
      </c>
      <c r="X63" s="199" t="str">
        <f t="shared" si="19"/>
        <v/>
      </c>
      <c r="Y63" s="199" t="str">
        <f t="shared" si="20"/>
        <v/>
      </c>
    </row>
    <row r="64" spans="1:25" ht="50.1" customHeight="1" x14ac:dyDescent="0.3">
      <c r="A64" s="194"/>
      <c r="B64" s="195"/>
      <c r="C64" s="196" t="str">
        <f t="shared" si="11"/>
        <v/>
      </c>
      <c r="D64" s="197"/>
      <c r="E64" s="197"/>
      <c r="F64" s="197"/>
      <c r="G64" s="197"/>
      <c r="H64" s="197"/>
      <c r="I64" s="197"/>
      <c r="J64" s="197"/>
      <c r="K64" s="197"/>
      <c r="L64" s="197"/>
      <c r="M64" s="200" t="str">
        <f t="shared" si="2"/>
        <v/>
      </c>
      <c r="N64" s="197"/>
      <c r="O64" s="195"/>
      <c r="Q64" s="199" t="str">
        <f t="shared" si="12"/>
        <v/>
      </c>
      <c r="R64" s="199" t="str">
        <f t="shared" si="13"/>
        <v/>
      </c>
      <c r="S64" s="199" t="str">
        <f t="shared" si="14"/>
        <v/>
      </c>
      <c r="T64" s="199" t="str">
        <f t="shared" si="15"/>
        <v/>
      </c>
      <c r="U64" s="199" t="str">
        <f t="shared" si="16"/>
        <v/>
      </c>
      <c r="V64" s="199" t="str">
        <f t="shared" si="17"/>
        <v/>
      </c>
      <c r="W64" s="199" t="str">
        <f t="shared" si="18"/>
        <v/>
      </c>
      <c r="X64" s="199" t="str">
        <f t="shared" si="19"/>
        <v/>
      </c>
      <c r="Y64" s="199" t="str">
        <f t="shared" si="20"/>
        <v/>
      </c>
    </row>
    <row r="65" spans="1:25" ht="50.1" customHeight="1" x14ac:dyDescent="0.3">
      <c r="A65" s="194"/>
      <c r="B65" s="195"/>
      <c r="C65" s="196" t="str">
        <f t="shared" si="11"/>
        <v/>
      </c>
      <c r="D65" s="197"/>
      <c r="E65" s="197"/>
      <c r="F65" s="197"/>
      <c r="G65" s="197"/>
      <c r="H65" s="197"/>
      <c r="I65" s="197"/>
      <c r="J65" s="197"/>
      <c r="K65" s="197"/>
      <c r="L65" s="197"/>
      <c r="M65" s="200" t="str">
        <f t="shared" si="2"/>
        <v/>
      </c>
      <c r="N65" s="197"/>
      <c r="O65" s="195"/>
      <c r="Q65" s="199" t="str">
        <f t="shared" si="12"/>
        <v/>
      </c>
      <c r="R65" s="199" t="str">
        <f t="shared" si="13"/>
        <v/>
      </c>
      <c r="S65" s="199" t="str">
        <f t="shared" si="14"/>
        <v/>
      </c>
      <c r="T65" s="199" t="str">
        <f t="shared" si="15"/>
        <v/>
      </c>
      <c r="U65" s="199" t="str">
        <f t="shared" si="16"/>
        <v/>
      </c>
      <c r="V65" s="199" t="str">
        <f t="shared" si="17"/>
        <v/>
      </c>
      <c r="W65" s="199" t="str">
        <f t="shared" si="18"/>
        <v/>
      </c>
      <c r="X65" s="199" t="str">
        <f t="shared" si="19"/>
        <v/>
      </c>
      <c r="Y65" s="199" t="str">
        <f t="shared" si="20"/>
        <v/>
      </c>
    </row>
    <row r="66" spans="1:25" ht="50.1" customHeight="1" x14ac:dyDescent="0.3">
      <c r="A66" s="194"/>
      <c r="B66" s="195"/>
      <c r="C66" s="196" t="str">
        <f t="shared" ref="C66:C97" si="21">IF(OR(D66="",E66="",F66="",I66="",J66="",H66="",L66="",N66=""),"",IF(AND(L66="YES",COUNTIF($L$2:$L$101,"YES")=COUNTA($L$2:$L$101)),"Tier 4",IF(L66="YES","POU/POE Present - Invalid Site",IF(AND(H66="Single family",OR(D66="lead service line (LEADSL)",E66="lead service line (LEADSL)",F66="Lead pipe (LEADPI)",G66="Lead pipe (LEADPI)",I66="YES",AND(OR(G66="Copper with lead solder (CUP-LS)",F66="Copper with lead solder (CUP-LS)"),J66="Between 1983 and 1985"))),"Tier 1",IF(AND(H66="Multi Family",OR(D66="lead service line (LEADSL)",E66="lead service line (LEADSL)",F66="Lead pipe (LEADPI)",G66="Lead pipe (LEADPI)",I66="YES",AND(OR(G66="Copper with lead solder (CUP-LS)",F66="Copper with lead solder (CUP-LS)"),J66="Between 1983 and 1985"))),"Tier 2",IF(AND(H66="Other Building (more details in notes)",OR(D66="lead service line (LEADSL)",E66="lead service line (LEADSL)",F66="Lead pipe (LEADPI)",G66="Lead pipe (LEADPI)",I66="YES",AND(OR(G66="Copper with lead solder (CUP-LS)",F66="Copper with lead solder (CUP-LS)"),J66="Between 1983 and 1985"))),"Tier 2",IF(AND(H66="Single Family",OR(G66="Copper with lead solder (CUP-LS)",F66="Copper with lead solder (CUP-LS)"),J66="Before 1983"),"Tier 3","Tier 4")))))))</f>
        <v/>
      </c>
      <c r="D66" s="197"/>
      <c r="E66" s="197"/>
      <c r="F66" s="197"/>
      <c r="G66" s="197"/>
      <c r="H66" s="197"/>
      <c r="I66" s="197"/>
      <c r="J66" s="197"/>
      <c r="K66" s="197"/>
      <c r="L66" s="197"/>
      <c r="M66" s="200" t="str">
        <f t="shared" si="2"/>
        <v/>
      </c>
      <c r="N66" s="197"/>
      <c r="O66" s="195"/>
      <c r="Q66" s="199" t="str">
        <f t="shared" ref="Q66:Q101" si="22">IF(AND(OR(D66="lead service line (LEADSL)",E66="lead service line (LEADSL)"),H66="Single Family"),"Single Family homes with Lead service line","")</f>
        <v/>
      </c>
      <c r="R66" s="199" t="str">
        <f t="shared" si="13"/>
        <v/>
      </c>
      <c r="S66" s="199" t="str">
        <f t="shared" si="14"/>
        <v/>
      </c>
      <c r="T66" s="199" t="str">
        <f t="shared" si="15"/>
        <v/>
      </c>
      <c r="U66" s="199" t="str">
        <f t="shared" si="16"/>
        <v/>
      </c>
      <c r="V66" s="199" t="str">
        <f t="shared" si="17"/>
        <v/>
      </c>
      <c r="W66" s="199" t="str">
        <f t="shared" si="18"/>
        <v/>
      </c>
      <c r="X66" s="199" t="str">
        <f t="shared" si="19"/>
        <v/>
      </c>
      <c r="Y66" s="199" t="str">
        <f t="shared" si="20"/>
        <v/>
      </c>
    </row>
    <row r="67" spans="1:25" ht="50.1" customHeight="1" x14ac:dyDescent="0.3">
      <c r="A67" s="194"/>
      <c r="B67" s="195"/>
      <c r="C67" s="196" t="str">
        <f t="shared" si="21"/>
        <v/>
      </c>
      <c r="D67" s="197"/>
      <c r="E67" s="197"/>
      <c r="F67" s="197"/>
      <c r="G67" s="197"/>
      <c r="H67" s="197"/>
      <c r="I67" s="197"/>
      <c r="J67" s="197"/>
      <c r="K67" s="197"/>
      <c r="L67" s="197"/>
      <c r="M67" s="200" t="str">
        <f t="shared" ref="M67:M101" si="23">IF(L67="YES","Sample Taps must not have POE/POE installed, except in unique cirmstances (Describe in Notes). Note: Often kitchen cold water taps are unsoftened based on plumbing installation",IF(L67="NO","Acceptable",""))</f>
        <v/>
      </c>
      <c r="N67" s="197"/>
      <c r="O67" s="195"/>
      <c r="Q67" s="199" t="str">
        <f t="shared" si="22"/>
        <v/>
      </c>
      <c r="R67" s="199" t="str">
        <f t="shared" ref="R67:R101" si="24">IF(AND(OR(F67="Lead pipe (LEADPI)",G67="Lead pipe (LEADPI)"),H67="Single Family"),"Single Family Homes with Internal lead pluming","")</f>
        <v/>
      </c>
      <c r="S67" s="199" t="str">
        <f t="shared" ref="S67:S101" si="25">IF(AND(I67="YES",H67="Single Family"),"Single family homes with lead gooseneck","")</f>
        <v/>
      </c>
      <c r="T67" s="199" t="str">
        <f t="shared" ref="T67:T101" si="26">IF(AND(OR(F67="Copper with lead solder (CUP-LS)",G67="Copper with lead solder (CUP-LS)"),J67="Between 1983 and 1985",H67="Single Family"),"Single family homes with installed between 1983 to June 1st 1985 with copper plumbing with lead solder","")</f>
        <v/>
      </c>
      <c r="U67" s="199" t="str">
        <f t="shared" ref="U67:U101" si="27">IF(AND(OR(D67="lead service line (LEADSL)",E67="lead service line (LEADSL)"),OR(H67="Multi Family", H67="Other building (more details in notes)")),"Multifamily homes or other building with Lead service line","")</f>
        <v/>
      </c>
      <c r="V67" s="199" t="str">
        <f t="shared" ref="V67:V101" si="28">IF(AND(OR(F67="Lead pipe (LEADPI)",G67="Lead pipe (LEADPI)"),OR(H67="Multi Family",H67="Other Building (more details in notes)")),"Multifamily homes or other building with internal lead pluming","")</f>
        <v/>
      </c>
      <c r="W67" s="199" t="str">
        <f t="shared" ref="W67:W101" si="29">IF(AND(I67="YES",OR(H67="Multi Family",H67="Other building (more details in notes)")),"Multifamily homes or other building with lead gooseneck","")</f>
        <v/>
      </c>
      <c r="X67" s="199" t="str">
        <f t="shared" ref="X67:X101" si="30">IF(AND(OR(F67="Copper with lead solder (CUP-LS)",G67="Copper with lead solder (CUP-LS)"),J67="Between 1983 and 1985",OR(H67="Multi Family",H67="Other building (more details in notes)")),"Multifamily homes or other building with installed between 1983 to June 1st 1985 with copper plumbing with lead solder","")</f>
        <v/>
      </c>
      <c r="Y67" s="199" t="str">
        <f t="shared" ref="Y67:Y101" si="31">IF(AND(OR(F67="Copper with lead solder (CUP-LS)",G67="Copper with lead solder (CUP-LS)"),J67="Before 1983",H67="Single Family",D67&lt;&gt;"Lead Service Line (LEADSL)",E67&lt;&gt;"Lead Service Line (LEADSL)",I67&lt;&gt;"YES"),"Single family homes with copper plumbing with lead solder installed before Jan 1st 1983","")</f>
        <v/>
      </c>
    </row>
    <row r="68" spans="1:25" ht="50.1" customHeight="1" x14ac:dyDescent="0.3">
      <c r="A68" s="194"/>
      <c r="B68" s="195"/>
      <c r="C68" s="196" t="str">
        <f t="shared" si="21"/>
        <v/>
      </c>
      <c r="D68" s="197"/>
      <c r="E68" s="197"/>
      <c r="F68" s="197"/>
      <c r="G68" s="197"/>
      <c r="H68" s="197"/>
      <c r="I68" s="197"/>
      <c r="J68" s="197"/>
      <c r="K68" s="197"/>
      <c r="L68" s="197"/>
      <c r="M68" s="200" t="str">
        <f t="shared" si="23"/>
        <v/>
      </c>
      <c r="N68" s="197"/>
      <c r="O68" s="195"/>
      <c r="Q68" s="199" t="str">
        <f t="shared" si="22"/>
        <v/>
      </c>
      <c r="R68" s="199" t="str">
        <f t="shared" si="24"/>
        <v/>
      </c>
      <c r="S68" s="199" t="str">
        <f t="shared" si="25"/>
        <v/>
      </c>
      <c r="T68" s="199" t="str">
        <f t="shared" si="26"/>
        <v/>
      </c>
      <c r="U68" s="199" t="str">
        <f t="shared" si="27"/>
        <v/>
      </c>
      <c r="V68" s="199" t="str">
        <f t="shared" si="28"/>
        <v/>
      </c>
      <c r="W68" s="199" t="str">
        <f t="shared" si="29"/>
        <v/>
      </c>
      <c r="X68" s="199" t="str">
        <f t="shared" si="30"/>
        <v/>
      </c>
      <c r="Y68" s="199" t="str">
        <f t="shared" si="31"/>
        <v/>
      </c>
    </row>
    <row r="69" spans="1:25" ht="50.1" customHeight="1" x14ac:dyDescent="0.3">
      <c r="A69" s="194"/>
      <c r="B69" s="195"/>
      <c r="C69" s="196" t="str">
        <f t="shared" si="21"/>
        <v/>
      </c>
      <c r="D69" s="197"/>
      <c r="E69" s="197"/>
      <c r="F69" s="197"/>
      <c r="G69" s="197"/>
      <c r="H69" s="197"/>
      <c r="I69" s="197"/>
      <c r="J69" s="197"/>
      <c r="K69" s="197"/>
      <c r="L69" s="197"/>
      <c r="M69" s="200" t="str">
        <f t="shared" si="23"/>
        <v/>
      </c>
      <c r="N69" s="197"/>
      <c r="O69" s="195"/>
      <c r="Q69" s="199" t="str">
        <f t="shared" si="22"/>
        <v/>
      </c>
      <c r="R69" s="199" t="str">
        <f t="shared" si="24"/>
        <v/>
      </c>
      <c r="S69" s="199" t="str">
        <f t="shared" si="25"/>
        <v/>
      </c>
      <c r="T69" s="199" t="str">
        <f t="shared" si="26"/>
        <v/>
      </c>
      <c r="U69" s="199" t="str">
        <f t="shared" si="27"/>
        <v/>
      </c>
      <c r="V69" s="199" t="str">
        <f t="shared" si="28"/>
        <v/>
      </c>
      <c r="W69" s="199" t="str">
        <f t="shared" si="29"/>
        <v/>
      </c>
      <c r="X69" s="199" t="str">
        <f t="shared" si="30"/>
        <v/>
      </c>
      <c r="Y69" s="199" t="str">
        <f t="shared" si="31"/>
        <v/>
      </c>
    </row>
    <row r="70" spans="1:25" ht="50.1" customHeight="1" x14ac:dyDescent="0.3">
      <c r="A70" s="194"/>
      <c r="B70" s="195"/>
      <c r="C70" s="196" t="str">
        <f t="shared" si="21"/>
        <v/>
      </c>
      <c r="D70" s="197"/>
      <c r="E70" s="197"/>
      <c r="F70" s="197"/>
      <c r="G70" s="197"/>
      <c r="H70" s="197"/>
      <c r="I70" s="197"/>
      <c r="J70" s="197"/>
      <c r="K70" s="197"/>
      <c r="L70" s="197"/>
      <c r="M70" s="200" t="str">
        <f t="shared" si="23"/>
        <v/>
      </c>
      <c r="N70" s="197"/>
      <c r="O70" s="195"/>
      <c r="Q70" s="199" t="str">
        <f t="shared" si="22"/>
        <v/>
      </c>
      <c r="R70" s="199" t="str">
        <f t="shared" si="24"/>
        <v/>
      </c>
      <c r="S70" s="199" t="str">
        <f t="shared" si="25"/>
        <v/>
      </c>
      <c r="T70" s="199" t="str">
        <f t="shared" si="26"/>
        <v/>
      </c>
      <c r="U70" s="199" t="str">
        <f t="shared" si="27"/>
        <v/>
      </c>
      <c r="V70" s="199" t="str">
        <f t="shared" si="28"/>
        <v/>
      </c>
      <c r="W70" s="199" t="str">
        <f t="shared" si="29"/>
        <v/>
      </c>
      <c r="X70" s="199" t="str">
        <f t="shared" si="30"/>
        <v/>
      </c>
      <c r="Y70" s="199" t="str">
        <f t="shared" si="31"/>
        <v/>
      </c>
    </row>
    <row r="71" spans="1:25" ht="50.1" customHeight="1" x14ac:dyDescent="0.3">
      <c r="A71" s="194"/>
      <c r="B71" s="195"/>
      <c r="C71" s="196" t="str">
        <f t="shared" si="21"/>
        <v/>
      </c>
      <c r="D71" s="197"/>
      <c r="E71" s="197"/>
      <c r="F71" s="197"/>
      <c r="G71" s="197"/>
      <c r="H71" s="197"/>
      <c r="I71" s="197"/>
      <c r="J71" s="197"/>
      <c r="K71" s="197"/>
      <c r="L71" s="197"/>
      <c r="M71" s="200" t="str">
        <f t="shared" si="23"/>
        <v/>
      </c>
      <c r="N71" s="197"/>
      <c r="O71" s="195"/>
      <c r="Q71" s="199" t="str">
        <f t="shared" si="22"/>
        <v/>
      </c>
      <c r="R71" s="199" t="str">
        <f t="shared" si="24"/>
        <v/>
      </c>
      <c r="S71" s="199" t="str">
        <f t="shared" si="25"/>
        <v/>
      </c>
      <c r="T71" s="199" t="str">
        <f t="shared" si="26"/>
        <v/>
      </c>
      <c r="U71" s="199" t="str">
        <f t="shared" si="27"/>
        <v/>
      </c>
      <c r="V71" s="199" t="str">
        <f t="shared" si="28"/>
        <v/>
      </c>
      <c r="W71" s="199" t="str">
        <f t="shared" si="29"/>
        <v/>
      </c>
      <c r="X71" s="199" t="str">
        <f t="shared" si="30"/>
        <v/>
      </c>
      <c r="Y71" s="199" t="str">
        <f t="shared" si="31"/>
        <v/>
      </c>
    </row>
    <row r="72" spans="1:25" ht="50.1" customHeight="1" x14ac:dyDescent="0.3">
      <c r="A72" s="194"/>
      <c r="B72" s="195"/>
      <c r="C72" s="196" t="str">
        <f t="shared" si="21"/>
        <v/>
      </c>
      <c r="D72" s="197"/>
      <c r="E72" s="197"/>
      <c r="F72" s="197"/>
      <c r="G72" s="197"/>
      <c r="H72" s="197"/>
      <c r="I72" s="197"/>
      <c r="J72" s="197"/>
      <c r="K72" s="197"/>
      <c r="L72" s="197"/>
      <c r="M72" s="200" t="str">
        <f t="shared" si="23"/>
        <v/>
      </c>
      <c r="N72" s="197"/>
      <c r="O72" s="195"/>
      <c r="Q72" s="199" t="str">
        <f t="shared" si="22"/>
        <v/>
      </c>
      <c r="R72" s="199" t="str">
        <f t="shared" si="24"/>
        <v/>
      </c>
      <c r="S72" s="199" t="str">
        <f t="shared" si="25"/>
        <v/>
      </c>
      <c r="T72" s="199" t="str">
        <f t="shared" si="26"/>
        <v/>
      </c>
      <c r="U72" s="199" t="str">
        <f t="shared" si="27"/>
        <v/>
      </c>
      <c r="V72" s="199" t="str">
        <f t="shared" si="28"/>
        <v/>
      </c>
      <c r="W72" s="199" t="str">
        <f t="shared" si="29"/>
        <v/>
      </c>
      <c r="X72" s="199" t="str">
        <f t="shared" si="30"/>
        <v/>
      </c>
      <c r="Y72" s="199" t="str">
        <f t="shared" si="31"/>
        <v/>
      </c>
    </row>
    <row r="73" spans="1:25" ht="50.1" customHeight="1" x14ac:dyDescent="0.3">
      <c r="A73" s="194"/>
      <c r="B73" s="195"/>
      <c r="C73" s="196" t="str">
        <f t="shared" si="21"/>
        <v/>
      </c>
      <c r="D73" s="197"/>
      <c r="E73" s="197"/>
      <c r="F73" s="197"/>
      <c r="G73" s="197"/>
      <c r="H73" s="197"/>
      <c r="I73" s="197"/>
      <c r="J73" s="197"/>
      <c r="K73" s="197"/>
      <c r="L73" s="197"/>
      <c r="M73" s="200" t="str">
        <f t="shared" si="23"/>
        <v/>
      </c>
      <c r="N73" s="197"/>
      <c r="O73" s="195"/>
      <c r="Q73" s="199" t="str">
        <f t="shared" si="22"/>
        <v/>
      </c>
      <c r="R73" s="199" t="str">
        <f t="shared" si="24"/>
        <v/>
      </c>
      <c r="S73" s="199" t="str">
        <f t="shared" si="25"/>
        <v/>
      </c>
      <c r="T73" s="199" t="str">
        <f t="shared" si="26"/>
        <v/>
      </c>
      <c r="U73" s="199" t="str">
        <f t="shared" si="27"/>
        <v/>
      </c>
      <c r="V73" s="199" t="str">
        <f t="shared" si="28"/>
        <v/>
      </c>
      <c r="W73" s="199" t="str">
        <f t="shared" si="29"/>
        <v/>
      </c>
      <c r="X73" s="199" t="str">
        <f t="shared" si="30"/>
        <v/>
      </c>
      <c r="Y73" s="199" t="str">
        <f t="shared" si="31"/>
        <v/>
      </c>
    </row>
    <row r="74" spans="1:25" ht="50.1" customHeight="1" x14ac:dyDescent="0.3">
      <c r="A74" s="194"/>
      <c r="B74" s="195"/>
      <c r="C74" s="196" t="str">
        <f t="shared" si="21"/>
        <v/>
      </c>
      <c r="D74" s="197"/>
      <c r="E74" s="197"/>
      <c r="F74" s="197"/>
      <c r="G74" s="197"/>
      <c r="H74" s="197"/>
      <c r="I74" s="197"/>
      <c r="J74" s="197"/>
      <c r="K74" s="197"/>
      <c r="L74" s="197"/>
      <c r="M74" s="200" t="str">
        <f t="shared" si="23"/>
        <v/>
      </c>
      <c r="N74" s="197"/>
      <c r="O74" s="195"/>
      <c r="Q74" s="199" t="str">
        <f t="shared" si="22"/>
        <v/>
      </c>
      <c r="R74" s="199" t="str">
        <f t="shared" si="24"/>
        <v/>
      </c>
      <c r="S74" s="199" t="str">
        <f t="shared" si="25"/>
        <v/>
      </c>
      <c r="T74" s="199" t="str">
        <f t="shared" si="26"/>
        <v/>
      </c>
      <c r="U74" s="199" t="str">
        <f t="shared" si="27"/>
        <v/>
      </c>
      <c r="V74" s="199" t="str">
        <f t="shared" si="28"/>
        <v/>
      </c>
      <c r="W74" s="199" t="str">
        <f t="shared" si="29"/>
        <v/>
      </c>
      <c r="X74" s="199" t="str">
        <f t="shared" si="30"/>
        <v/>
      </c>
      <c r="Y74" s="199" t="str">
        <f t="shared" si="31"/>
        <v/>
      </c>
    </row>
    <row r="75" spans="1:25" ht="50.1" customHeight="1" x14ac:dyDescent="0.3">
      <c r="A75" s="194"/>
      <c r="B75" s="195"/>
      <c r="C75" s="196" t="str">
        <f t="shared" si="21"/>
        <v/>
      </c>
      <c r="D75" s="197"/>
      <c r="E75" s="197"/>
      <c r="F75" s="197"/>
      <c r="G75" s="197"/>
      <c r="H75" s="197"/>
      <c r="I75" s="197"/>
      <c r="J75" s="197"/>
      <c r="K75" s="197"/>
      <c r="L75" s="197"/>
      <c r="M75" s="200" t="str">
        <f t="shared" si="23"/>
        <v/>
      </c>
      <c r="N75" s="197"/>
      <c r="O75" s="195"/>
      <c r="Q75" s="199" t="str">
        <f t="shared" si="22"/>
        <v/>
      </c>
      <c r="R75" s="199" t="str">
        <f t="shared" si="24"/>
        <v/>
      </c>
      <c r="S75" s="199" t="str">
        <f t="shared" si="25"/>
        <v/>
      </c>
      <c r="T75" s="199" t="str">
        <f t="shared" si="26"/>
        <v/>
      </c>
      <c r="U75" s="199" t="str">
        <f t="shared" si="27"/>
        <v/>
      </c>
      <c r="V75" s="199" t="str">
        <f t="shared" si="28"/>
        <v/>
      </c>
      <c r="W75" s="199" t="str">
        <f t="shared" si="29"/>
        <v/>
      </c>
      <c r="X75" s="199" t="str">
        <f t="shared" si="30"/>
        <v/>
      </c>
      <c r="Y75" s="199" t="str">
        <f t="shared" si="31"/>
        <v/>
      </c>
    </row>
    <row r="76" spans="1:25" ht="50.1" customHeight="1" x14ac:dyDescent="0.3">
      <c r="A76" s="194"/>
      <c r="B76" s="195"/>
      <c r="C76" s="196" t="str">
        <f t="shared" si="21"/>
        <v/>
      </c>
      <c r="D76" s="197"/>
      <c r="E76" s="197"/>
      <c r="F76" s="197"/>
      <c r="G76" s="197"/>
      <c r="H76" s="197"/>
      <c r="I76" s="197"/>
      <c r="J76" s="197"/>
      <c r="K76" s="197"/>
      <c r="L76" s="197"/>
      <c r="M76" s="200" t="str">
        <f t="shared" si="23"/>
        <v/>
      </c>
      <c r="N76" s="197"/>
      <c r="O76" s="195"/>
      <c r="Q76" s="199" t="str">
        <f t="shared" si="22"/>
        <v/>
      </c>
      <c r="R76" s="199" t="str">
        <f t="shared" si="24"/>
        <v/>
      </c>
      <c r="S76" s="199" t="str">
        <f t="shared" si="25"/>
        <v/>
      </c>
      <c r="T76" s="199" t="str">
        <f t="shared" si="26"/>
        <v/>
      </c>
      <c r="U76" s="199" t="str">
        <f t="shared" si="27"/>
        <v/>
      </c>
      <c r="V76" s="199" t="str">
        <f t="shared" si="28"/>
        <v/>
      </c>
      <c r="W76" s="199" t="str">
        <f t="shared" si="29"/>
        <v/>
      </c>
      <c r="X76" s="199" t="str">
        <f t="shared" si="30"/>
        <v/>
      </c>
      <c r="Y76" s="199" t="str">
        <f t="shared" si="31"/>
        <v/>
      </c>
    </row>
    <row r="77" spans="1:25" ht="50.1" customHeight="1" x14ac:dyDescent="0.3">
      <c r="A77" s="194"/>
      <c r="B77" s="195"/>
      <c r="C77" s="196" t="str">
        <f t="shared" si="21"/>
        <v/>
      </c>
      <c r="D77" s="197"/>
      <c r="E77" s="197"/>
      <c r="F77" s="197"/>
      <c r="G77" s="197"/>
      <c r="H77" s="197"/>
      <c r="I77" s="197"/>
      <c r="J77" s="197"/>
      <c r="K77" s="197"/>
      <c r="L77" s="197"/>
      <c r="M77" s="200" t="str">
        <f t="shared" si="23"/>
        <v/>
      </c>
      <c r="N77" s="197"/>
      <c r="O77" s="195"/>
      <c r="Q77" s="199" t="str">
        <f t="shared" si="22"/>
        <v/>
      </c>
      <c r="R77" s="199" t="str">
        <f t="shared" si="24"/>
        <v/>
      </c>
      <c r="S77" s="199" t="str">
        <f t="shared" si="25"/>
        <v/>
      </c>
      <c r="T77" s="199" t="str">
        <f t="shared" si="26"/>
        <v/>
      </c>
      <c r="U77" s="199" t="str">
        <f t="shared" si="27"/>
        <v/>
      </c>
      <c r="V77" s="199" t="str">
        <f t="shared" si="28"/>
        <v/>
      </c>
      <c r="W77" s="199" t="str">
        <f t="shared" si="29"/>
        <v/>
      </c>
      <c r="X77" s="199" t="str">
        <f t="shared" si="30"/>
        <v/>
      </c>
      <c r="Y77" s="199" t="str">
        <f t="shared" si="31"/>
        <v/>
      </c>
    </row>
    <row r="78" spans="1:25" ht="50.1" customHeight="1" x14ac:dyDescent="0.3">
      <c r="A78" s="194"/>
      <c r="B78" s="195"/>
      <c r="C78" s="196" t="str">
        <f t="shared" si="21"/>
        <v/>
      </c>
      <c r="D78" s="197"/>
      <c r="E78" s="197"/>
      <c r="F78" s="197"/>
      <c r="G78" s="197"/>
      <c r="H78" s="197"/>
      <c r="I78" s="197"/>
      <c r="J78" s="197"/>
      <c r="K78" s="197"/>
      <c r="L78" s="197"/>
      <c r="M78" s="200" t="str">
        <f t="shared" si="23"/>
        <v/>
      </c>
      <c r="N78" s="197"/>
      <c r="O78" s="195"/>
      <c r="Q78" s="199" t="str">
        <f t="shared" si="22"/>
        <v/>
      </c>
      <c r="R78" s="199" t="str">
        <f t="shared" si="24"/>
        <v/>
      </c>
      <c r="S78" s="199" t="str">
        <f t="shared" si="25"/>
        <v/>
      </c>
      <c r="T78" s="199" t="str">
        <f t="shared" si="26"/>
        <v/>
      </c>
      <c r="U78" s="199" t="str">
        <f t="shared" si="27"/>
        <v/>
      </c>
      <c r="V78" s="199" t="str">
        <f t="shared" si="28"/>
        <v/>
      </c>
      <c r="W78" s="199" t="str">
        <f t="shared" si="29"/>
        <v/>
      </c>
      <c r="X78" s="199" t="str">
        <f t="shared" si="30"/>
        <v/>
      </c>
      <c r="Y78" s="199" t="str">
        <f t="shared" si="31"/>
        <v/>
      </c>
    </row>
    <row r="79" spans="1:25" ht="50.1" customHeight="1" x14ac:dyDescent="0.3">
      <c r="A79" s="194"/>
      <c r="B79" s="195"/>
      <c r="C79" s="196" t="str">
        <f t="shared" si="21"/>
        <v/>
      </c>
      <c r="D79" s="197"/>
      <c r="E79" s="197"/>
      <c r="F79" s="197"/>
      <c r="G79" s="197"/>
      <c r="H79" s="197"/>
      <c r="I79" s="197"/>
      <c r="J79" s="197"/>
      <c r="K79" s="197"/>
      <c r="L79" s="197"/>
      <c r="M79" s="200" t="str">
        <f t="shared" si="23"/>
        <v/>
      </c>
      <c r="N79" s="197"/>
      <c r="O79" s="195"/>
      <c r="Q79" s="199" t="str">
        <f t="shared" si="22"/>
        <v/>
      </c>
      <c r="R79" s="199" t="str">
        <f t="shared" si="24"/>
        <v/>
      </c>
      <c r="S79" s="199" t="str">
        <f t="shared" si="25"/>
        <v/>
      </c>
      <c r="T79" s="199" t="str">
        <f t="shared" si="26"/>
        <v/>
      </c>
      <c r="U79" s="199" t="str">
        <f t="shared" si="27"/>
        <v/>
      </c>
      <c r="V79" s="199" t="str">
        <f t="shared" si="28"/>
        <v/>
      </c>
      <c r="W79" s="199" t="str">
        <f t="shared" si="29"/>
        <v/>
      </c>
      <c r="X79" s="199" t="str">
        <f t="shared" si="30"/>
        <v/>
      </c>
      <c r="Y79" s="199" t="str">
        <f t="shared" si="31"/>
        <v/>
      </c>
    </row>
    <row r="80" spans="1:25" ht="50.1" customHeight="1" x14ac:dyDescent="0.3">
      <c r="A80" s="194"/>
      <c r="B80" s="195"/>
      <c r="C80" s="196" t="str">
        <f t="shared" si="21"/>
        <v/>
      </c>
      <c r="D80" s="197"/>
      <c r="E80" s="197"/>
      <c r="F80" s="197"/>
      <c r="G80" s="197"/>
      <c r="H80" s="197"/>
      <c r="I80" s="197"/>
      <c r="J80" s="197"/>
      <c r="K80" s="197"/>
      <c r="L80" s="197"/>
      <c r="M80" s="200" t="str">
        <f t="shared" si="23"/>
        <v/>
      </c>
      <c r="N80" s="197"/>
      <c r="O80" s="195"/>
      <c r="Q80" s="199" t="str">
        <f t="shared" si="22"/>
        <v/>
      </c>
      <c r="R80" s="199" t="str">
        <f t="shared" si="24"/>
        <v/>
      </c>
      <c r="S80" s="199" t="str">
        <f t="shared" si="25"/>
        <v/>
      </c>
      <c r="T80" s="199" t="str">
        <f t="shared" si="26"/>
        <v/>
      </c>
      <c r="U80" s="199" t="str">
        <f t="shared" si="27"/>
        <v/>
      </c>
      <c r="V80" s="199" t="str">
        <f t="shared" si="28"/>
        <v/>
      </c>
      <c r="W80" s="199" t="str">
        <f t="shared" si="29"/>
        <v/>
      </c>
      <c r="X80" s="199" t="str">
        <f t="shared" si="30"/>
        <v/>
      </c>
      <c r="Y80" s="199" t="str">
        <f t="shared" si="31"/>
        <v/>
      </c>
    </row>
    <row r="81" spans="1:25" ht="50.1" customHeight="1" x14ac:dyDescent="0.3">
      <c r="A81" s="194"/>
      <c r="B81" s="195"/>
      <c r="C81" s="196" t="str">
        <f t="shared" si="21"/>
        <v/>
      </c>
      <c r="D81" s="197"/>
      <c r="E81" s="197"/>
      <c r="F81" s="197"/>
      <c r="G81" s="197"/>
      <c r="H81" s="197"/>
      <c r="I81" s="197"/>
      <c r="J81" s="197"/>
      <c r="K81" s="197"/>
      <c r="L81" s="197"/>
      <c r="M81" s="200" t="str">
        <f t="shared" si="23"/>
        <v/>
      </c>
      <c r="N81" s="197"/>
      <c r="O81" s="195"/>
      <c r="Q81" s="199" t="str">
        <f t="shared" si="22"/>
        <v/>
      </c>
      <c r="R81" s="199" t="str">
        <f t="shared" si="24"/>
        <v/>
      </c>
      <c r="S81" s="199" t="str">
        <f t="shared" si="25"/>
        <v/>
      </c>
      <c r="T81" s="199" t="str">
        <f t="shared" si="26"/>
        <v/>
      </c>
      <c r="U81" s="199" t="str">
        <f t="shared" si="27"/>
        <v/>
      </c>
      <c r="V81" s="199" t="str">
        <f t="shared" si="28"/>
        <v/>
      </c>
      <c r="W81" s="199" t="str">
        <f t="shared" si="29"/>
        <v/>
      </c>
      <c r="X81" s="199" t="str">
        <f t="shared" si="30"/>
        <v/>
      </c>
      <c r="Y81" s="199" t="str">
        <f t="shared" si="31"/>
        <v/>
      </c>
    </row>
    <row r="82" spans="1:25" ht="50.1" customHeight="1" x14ac:dyDescent="0.3">
      <c r="A82" s="194"/>
      <c r="B82" s="195"/>
      <c r="C82" s="196" t="str">
        <f t="shared" si="21"/>
        <v/>
      </c>
      <c r="D82" s="197"/>
      <c r="E82" s="197"/>
      <c r="F82" s="197"/>
      <c r="G82" s="197"/>
      <c r="H82" s="197"/>
      <c r="I82" s="197"/>
      <c r="J82" s="197"/>
      <c r="K82" s="197"/>
      <c r="L82" s="197"/>
      <c r="M82" s="200" t="str">
        <f t="shared" si="23"/>
        <v/>
      </c>
      <c r="N82" s="197"/>
      <c r="O82" s="195"/>
      <c r="Q82" s="199" t="str">
        <f t="shared" si="22"/>
        <v/>
      </c>
      <c r="R82" s="199" t="str">
        <f t="shared" si="24"/>
        <v/>
      </c>
      <c r="S82" s="199" t="str">
        <f t="shared" si="25"/>
        <v/>
      </c>
      <c r="T82" s="199" t="str">
        <f t="shared" si="26"/>
        <v/>
      </c>
      <c r="U82" s="199" t="str">
        <f t="shared" si="27"/>
        <v/>
      </c>
      <c r="V82" s="199" t="str">
        <f t="shared" si="28"/>
        <v/>
      </c>
      <c r="W82" s="199" t="str">
        <f t="shared" si="29"/>
        <v/>
      </c>
      <c r="X82" s="199" t="str">
        <f t="shared" si="30"/>
        <v/>
      </c>
      <c r="Y82" s="199" t="str">
        <f t="shared" si="31"/>
        <v/>
      </c>
    </row>
    <row r="83" spans="1:25" ht="50.1" customHeight="1" x14ac:dyDescent="0.3">
      <c r="A83" s="194"/>
      <c r="B83" s="195"/>
      <c r="C83" s="196" t="str">
        <f t="shared" si="21"/>
        <v/>
      </c>
      <c r="D83" s="197"/>
      <c r="E83" s="197"/>
      <c r="F83" s="197"/>
      <c r="G83" s="197"/>
      <c r="H83" s="197"/>
      <c r="I83" s="197"/>
      <c r="J83" s="197"/>
      <c r="K83" s="197"/>
      <c r="L83" s="197"/>
      <c r="M83" s="200" t="str">
        <f t="shared" si="23"/>
        <v/>
      </c>
      <c r="N83" s="197"/>
      <c r="O83" s="195"/>
      <c r="Q83" s="199" t="str">
        <f t="shared" si="22"/>
        <v/>
      </c>
      <c r="R83" s="199" t="str">
        <f t="shared" si="24"/>
        <v/>
      </c>
      <c r="S83" s="199" t="str">
        <f t="shared" si="25"/>
        <v/>
      </c>
      <c r="T83" s="199" t="str">
        <f t="shared" si="26"/>
        <v/>
      </c>
      <c r="U83" s="199" t="str">
        <f t="shared" si="27"/>
        <v/>
      </c>
      <c r="V83" s="199" t="str">
        <f t="shared" si="28"/>
        <v/>
      </c>
      <c r="W83" s="199" t="str">
        <f t="shared" si="29"/>
        <v/>
      </c>
      <c r="X83" s="199" t="str">
        <f t="shared" si="30"/>
        <v/>
      </c>
      <c r="Y83" s="199" t="str">
        <f t="shared" si="31"/>
        <v/>
      </c>
    </row>
    <row r="84" spans="1:25" ht="50.1" customHeight="1" x14ac:dyDescent="0.3">
      <c r="A84" s="194"/>
      <c r="B84" s="195"/>
      <c r="C84" s="196" t="str">
        <f t="shared" si="21"/>
        <v/>
      </c>
      <c r="D84" s="197"/>
      <c r="E84" s="197"/>
      <c r="F84" s="197"/>
      <c r="G84" s="197"/>
      <c r="H84" s="197"/>
      <c r="I84" s="197"/>
      <c r="J84" s="197"/>
      <c r="K84" s="197"/>
      <c r="L84" s="197"/>
      <c r="M84" s="200" t="str">
        <f t="shared" si="23"/>
        <v/>
      </c>
      <c r="N84" s="197"/>
      <c r="O84" s="195"/>
      <c r="Q84" s="199" t="str">
        <f t="shared" si="22"/>
        <v/>
      </c>
      <c r="R84" s="199" t="str">
        <f t="shared" si="24"/>
        <v/>
      </c>
      <c r="S84" s="199" t="str">
        <f t="shared" si="25"/>
        <v/>
      </c>
      <c r="T84" s="199" t="str">
        <f t="shared" si="26"/>
        <v/>
      </c>
      <c r="U84" s="199" t="str">
        <f t="shared" si="27"/>
        <v/>
      </c>
      <c r="V84" s="199" t="str">
        <f t="shared" si="28"/>
        <v/>
      </c>
      <c r="W84" s="199" t="str">
        <f t="shared" si="29"/>
        <v/>
      </c>
      <c r="X84" s="199" t="str">
        <f t="shared" si="30"/>
        <v/>
      </c>
      <c r="Y84" s="199" t="str">
        <f t="shared" si="31"/>
        <v/>
      </c>
    </row>
    <row r="85" spans="1:25" ht="50.1" customHeight="1" x14ac:dyDescent="0.3">
      <c r="A85" s="194"/>
      <c r="B85" s="195"/>
      <c r="C85" s="196" t="str">
        <f t="shared" si="21"/>
        <v/>
      </c>
      <c r="D85" s="197"/>
      <c r="E85" s="197"/>
      <c r="F85" s="197"/>
      <c r="G85" s="197"/>
      <c r="H85" s="197"/>
      <c r="I85" s="197"/>
      <c r="J85" s="197"/>
      <c r="K85" s="197"/>
      <c r="L85" s="197"/>
      <c r="M85" s="200" t="str">
        <f t="shared" si="23"/>
        <v/>
      </c>
      <c r="N85" s="197"/>
      <c r="O85" s="195"/>
      <c r="Q85" s="199" t="str">
        <f t="shared" si="22"/>
        <v/>
      </c>
      <c r="R85" s="199" t="str">
        <f t="shared" si="24"/>
        <v/>
      </c>
      <c r="S85" s="199" t="str">
        <f t="shared" si="25"/>
        <v/>
      </c>
      <c r="T85" s="199" t="str">
        <f t="shared" si="26"/>
        <v/>
      </c>
      <c r="U85" s="199" t="str">
        <f t="shared" si="27"/>
        <v/>
      </c>
      <c r="V85" s="199" t="str">
        <f t="shared" si="28"/>
        <v/>
      </c>
      <c r="W85" s="199" t="str">
        <f t="shared" si="29"/>
        <v/>
      </c>
      <c r="X85" s="199" t="str">
        <f t="shared" si="30"/>
        <v/>
      </c>
      <c r="Y85" s="199" t="str">
        <f t="shared" si="31"/>
        <v/>
      </c>
    </row>
    <row r="86" spans="1:25" ht="50.1" customHeight="1" x14ac:dyDescent="0.3">
      <c r="A86" s="194"/>
      <c r="B86" s="195"/>
      <c r="C86" s="196" t="str">
        <f t="shared" si="21"/>
        <v/>
      </c>
      <c r="D86" s="197"/>
      <c r="E86" s="197"/>
      <c r="F86" s="197"/>
      <c r="G86" s="197"/>
      <c r="H86" s="197"/>
      <c r="I86" s="197"/>
      <c r="J86" s="197"/>
      <c r="K86" s="197"/>
      <c r="L86" s="197"/>
      <c r="M86" s="200" t="str">
        <f t="shared" si="23"/>
        <v/>
      </c>
      <c r="N86" s="197"/>
      <c r="O86" s="195"/>
      <c r="Q86" s="199" t="str">
        <f t="shared" si="22"/>
        <v/>
      </c>
      <c r="R86" s="199" t="str">
        <f t="shared" si="24"/>
        <v/>
      </c>
      <c r="S86" s="199" t="str">
        <f t="shared" si="25"/>
        <v/>
      </c>
      <c r="T86" s="199" t="str">
        <f t="shared" si="26"/>
        <v/>
      </c>
      <c r="U86" s="199" t="str">
        <f t="shared" si="27"/>
        <v/>
      </c>
      <c r="V86" s="199" t="str">
        <f t="shared" si="28"/>
        <v/>
      </c>
      <c r="W86" s="199" t="str">
        <f t="shared" si="29"/>
        <v/>
      </c>
      <c r="X86" s="199" t="str">
        <f t="shared" si="30"/>
        <v/>
      </c>
      <c r="Y86" s="199" t="str">
        <f t="shared" si="31"/>
        <v/>
      </c>
    </row>
    <row r="87" spans="1:25" ht="50.1" customHeight="1" x14ac:dyDescent="0.3">
      <c r="A87" s="194"/>
      <c r="B87" s="195"/>
      <c r="C87" s="196" t="str">
        <f t="shared" si="21"/>
        <v/>
      </c>
      <c r="D87" s="197"/>
      <c r="E87" s="197"/>
      <c r="F87" s="197"/>
      <c r="G87" s="197"/>
      <c r="H87" s="197"/>
      <c r="I87" s="197"/>
      <c r="J87" s="197"/>
      <c r="K87" s="197"/>
      <c r="L87" s="197"/>
      <c r="M87" s="200" t="str">
        <f t="shared" si="23"/>
        <v/>
      </c>
      <c r="N87" s="197"/>
      <c r="O87" s="195"/>
      <c r="Q87" s="199" t="str">
        <f t="shared" si="22"/>
        <v/>
      </c>
      <c r="R87" s="199" t="str">
        <f t="shared" si="24"/>
        <v/>
      </c>
      <c r="S87" s="199" t="str">
        <f t="shared" si="25"/>
        <v/>
      </c>
      <c r="T87" s="199" t="str">
        <f t="shared" si="26"/>
        <v/>
      </c>
      <c r="U87" s="199" t="str">
        <f t="shared" si="27"/>
        <v/>
      </c>
      <c r="V87" s="199" t="str">
        <f t="shared" si="28"/>
        <v/>
      </c>
      <c r="W87" s="199" t="str">
        <f t="shared" si="29"/>
        <v/>
      </c>
      <c r="X87" s="199" t="str">
        <f t="shared" si="30"/>
        <v/>
      </c>
      <c r="Y87" s="199" t="str">
        <f t="shared" si="31"/>
        <v/>
      </c>
    </row>
    <row r="88" spans="1:25" ht="50.1" customHeight="1" x14ac:dyDescent="0.3">
      <c r="A88" s="194"/>
      <c r="B88" s="195"/>
      <c r="C88" s="196" t="str">
        <f t="shared" si="21"/>
        <v/>
      </c>
      <c r="D88" s="197"/>
      <c r="E88" s="197"/>
      <c r="F88" s="197"/>
      <c r="G88" s="197"/>
      <c r="H88" s="197"/>
      <c r="I88" s="197"/>
      <c r="J88" s="197"/>
      <c r="K88" s="197"/>
      <c r="L88" s="197"/>
      <c r="M88" s="200" t="str">
        <f t="shared" si="23"/>
        <v/>
      </c>
      <c r="N88" s="197"/>
      <c r="O88" s="195"/>
      <c r="Q88" s="199" t="str">
        <f t="shared" si="22"/>
        <v/>
      </c>
      <c r="R88" s="199" t="str">
        <f t="shared" si="24"/>
        <v/>
      </c>
      <c r="S88" s="199" t="str">
        <f t="shared" si="25"/>
        <v/>
      </c>
      <c r="T88" s="199" t="str">
        <f t="shared" si="26"/>
        <v/>
      </c>
      <c r="U88" s="199" t="str">
        <f t="shared" si="27"/>
        <v/>
      </c>
      <c r="V88" s="199" t="str">
        <f t="shared" si="28"/>
        <v/>
      </c>
      <c r="W88" s="199" t="str">
        <f t="shared" si="29"/>
        <v/>
      </c>
      <c r="X88" s="199" t="str">
        <f t="shared" si="30"/>
        <v/>
      </c>
      <c r="Y88" s="199" t="str">
        <f t="shared" si="31"/>
        <v/>
      </c>
    </row>
    <row r="89" spans="1:25" ht="50.1" customHeight="1" x14ac:dyDescent="0.3">
      <c r="A89" s="194"/>
      <c r="B89" s="195"/>
      <c r="C89" s="196" t="str">
        <f t="shared" si="21"/>
        <v/>
      </c>
      <c r="D89" s="197"/>
      <c r="E89" s="197"/>
      <c r="F89" s="197"/>
      <c r="G89" s="197"/>
      <c r="H89" s="197"/>
      <c r="I89" s="197"/>
      <c r="J89" s="197"/>
      <c r="K89" s="197"/>
      <c r="L89" s="197"/>
      <c r="M89" s="200" t="str">
        <f t="shared" si="23"/>
        <v/>
      </c>
      <c r="N89" s="197"/>
      <c r="O89" s="195"/>
      <c r="Q89" s="199" t="str">
        <f t="shared" si="22"/>
        <v/>
      </c>
      <c r="R89" s="199" t="str">
        <f t="shared" si="24"/>
        <v/>
      </c>
      <c r="S89" s="199" t="str">
        <f t="shared" si="25"/>
        <v/>
      </c>
      <c r="T89" s="199" t="str">
        <f t="shared" si="26"/>
        <v/>
      </c>
      <c r="U89" s="199" t="str">
        <f t="shared" si="27"/>
        <v/>
      </c>
      <c r="V89" s="199" t="str">
        <f t="shared" si="28"/>
        <v/>
      </c>
      <c r="W89" s="199" t="str">
        <f t="shared" si="29"/>
        <v/>
      </c>
      <c r="X89" s="199" t="str">
        <f t="shared" si="30"/>
        <v/>
      </c>
      <c r="Y89" s="199" t="str">
        <f t="shared" si="31"/>
        <v/>
      </c>
    </row>
    <row r="90" spans="1:25" ht="50.1" customHeight="1" x14ac:dyDescent="0.3">
      <c r="A90" s="194"/>
      <c r="B90" s="195"/>
      <c r="C90" s="196" t="str">
        <f t="shared" si="21"/>
        <v/>
      </c>
      <c r="D90" s="197"/>
      <c r="E90" s="197"/>
      <c r="F90" s="197"/>
      <c r="G90" s="197"/>
      <c r="H90" s="197"/>
      <c r="I90" s="197"/>
      <c r="J90" s="197"/>
      <c r="K90" s="197"/>
      <c r="L90" s="197"/>
      <c r="M90" s="200" t="str">
        <f t="shared" si="23"/>
        <v/>
      </c>
      <c r="N90" s="197"/>
      <c r="O90" s="195"/>
      <c r="Q90" s="199" t="str">
        <f t="shared" si="22"/>
        <v/>
      </c>
      <c r="R90" s="199" t="str">
        <f t="shared" si="24"/>
        <v/>
      </c>
      <c r="S90" s="199" t="str">
        <f t="shared" si="25"/>
        <v/>
      </c>
      <c r="T90" s="199" t="str">
        <f t="shared" si="26"/>
        <v/>
      </c>
      <c r="U90" s="199" t="str">
        <f t="shared" si="27"/>
        <v/>
      </c>
      <c r="V90" s="199" t="str">
        <f t="shared" si="28"/>
        <v/>
      </c>
      <c r="W90" s="199" t="str">
        <f t="shared" si="29"/>
        <v/>
      </c>
      <c r="X90" s="199" t="str">
        <f t="shared" si="30"/>
        <v/>
      </c>
      <c r="Y90" s="199" t="str">
        <f t="shared" si="31"/>
        <v/>
      </c>
    </row>
    <row r="91" spans="1:25" ht="50.1" customHeight="1" x14ac:dyDescent="0.3">
      <c r="A91" s="194"/>
      <c r="B91" s="195"/>
      <c r="C91" s="196" t="str">
        <f t="shared" si="21"/>
        <v/>
      </c>
      <c r="D91" s="197"/>
      <c r="E91" s="197"/>
      <c r="F91" s="197"/>
      <c r="G91" s="197"/>
      <c r="H91" s="197"/>
      <c r="I91" s="197"/>
      <c r="J91" s="197"/>
      <c r="K91" s="197"/>
      <c r="L91" s="197"/>
      <c r="M91" s="200" t="str">
        <f t="shared" si="23"/>
        <v/>
      </c>
      <c r="N91" s="197"/>
      <c r="O91" s="195"/>
      <c r="Q91" s="199" t="str">
        <f t="shared" si="22"/>
        <v/>
      </c>
      <c r="R91" s="199" t="str">
        <f t="shared" si="24"/>
        <v/>
      </c>
      <c r="S91" s="199" t="str">
        <f t="shared" si="25"/>
        <v/>
      </c>
      <c r="T91" s="199" t="str">
        <f t="shared" si="26"/>
        <v/>
      </c>
      <c r="U91" s="199" t="str">
        <f t="shared" si="27"/>
        <v/>
      </c>
      <c r="V91" s="199" t="str">
        <f t="shared" si="28"/>
        <v/>
      </c>
      <c r="W91" s="199" t="str">
        <f t="shared" si="29"/>
        <v/>
      </c>
      <c r="X91" s="199" t="str">
        <f t="shared" si="30"/>
        <v/>
      </c>
      <c r="Y91" s="199" t="str">
        <f t="shared" si="31"/>
        <v/>
      </c>
    </row>
    <row r="92" spans="1:25" ht="50.1" customHeight="1" x14ac:dyDescent="0.3">
      <c r="A92" s="194"/>
      <c r="B92" s="195"/>
      <c r="C92" s="196" t="str">
        <f t="shared" si="21"/>
        <v/>
      </c>
      <c r="D92" s="197"/>
      <c r="E92" s="197"/>
      <c r="F92" s="197"/>
      <c r="G92" s="197"/>
      <c r="H92" s="197"/>
      <c r="I92" s="197"/>
      <c r="J92" s="197"/>
      <c r="K92" s="197"/>
      <c r="L92" s="197"/>
      <c r="M92" s="200" t="str">
        <f t="shared" si="23"/>
        <v/>
      </c>
      <c r="N92" s="197"/>
      <c r="O92" s="195"/>
      <c r="Q92" s="199" t="str">
        <f t="shared" si="22"/>
        <v/>
      </c>
      <c r="R92" s="199" t="str">
        <f t="shared" si="24"/>
        <v/>
      </c>
      <c r="S92" s="199" t="str">
        <f t="shared" si="25"/>
        <v/>
      </c>
      <c r="T92" s="199" t="str">
        <f t="shared" si="26"/>
        <v/>
      </c>
      <c r="U92" s="199" t="str">
        <f t="shared" si="27"/>
        <v/>
      </c>
      <c r="V92" s="199" t="str">
        <f t="shared" si="28"/>
        <v/>
      </c>
      <c r="W92" s="199" t="str">
        <f t="shared" si="29"/>
        <v/>
      </c>
      <c r="X92" s="199" t="str">
        <f t="shared" si="30"/>
        <v/>
      </c>
      <c r="Y92" s="199" t="str">
        <f t="shared" si="31"/>
        <v/>
      </c>
    </row>
    <row r="93" spans="1:25" ht="50.1" customHeight="1" x14ac:dyDescent="0.3">
      <c r="A93" s="194"/>
      <c r="B93" s="195"/>
      <c r="C93" s="196" t="str">
        <f t="shared" si="21"/>
        <v/>
      </c>
      <c r="D93" s="197"/>
      <c r="E93" s="197"/>
      <c r="F93" s="197"/>
      <c r="G93" s="197"/>
      <c r="H93" s="197"/>
      <c r="I93" s="197"/>
      <c r="J93" s="197"/>
      <c r="K93" s="197"/>
      <c r="L93" s="197"/>
      <c r="M93" s="200" t="str">
        <f t="shared" si="23"/>
        <v/>
      </c>
      <c r="N93" s="197"/>
      <c r="O93" s="195"/>
      <c r="Q93" s="199" t="str">
        <f t="shared" si="22"/>
        <v/>
      </c>
      <c r="R93" s="199" t="str">
        <f t="shared" si="24"/>
        <v/>
      </c>
      <c r="S93" s="199" t="str">
        <f t="shared" si="25"/>
        <v/>
      </c>
      <c r="T93" s="199" t="str">
        <f t="shared" si="26"/>
        <v/>
      </c>
      <c r="U93" s="199" t="str">
        <f t="shared" si="27"/>
        <v/>
      </c>
      <c r="V93" s="199" t="str">
        <f t="shared" si="28"/>
        <v/>
      </c>
      <c r="W93" s="199" t="str">
        <f t="shared" si="29"/>
        <v/>
      </c>
      <c r="X93" s="199" t="str">
        <f t="shared" si="30"/>
        <v/>
      </c>
      <c r="Y93" s="199" t="str">
        <f t="shared" si="31"/>
        <v/>
      </c>
    </row>
    <row r="94" spans="1:25" ht="50.1" customHeight="1" x14ac:dyDescent="0.3">
      <c r="A94" s="194"/>
      <c r="B94" s="195"/>
      <c r="C94" s="196" t="str">
        <f t="shared" si="21"/>
        <v/>
      </c>
      <c r="D94" s="197"/>
      <c r="E94" s="197"/>
      <c r="F94" s="197"/>
      <c r="G94" s="197"/>
      <c r="H94" s="197"/>
      <c r="I94" s="197"/>
      <c r="J94" s="197"/>
      <c r="K94" s="197"/>
      <c r="L94" s="197"/>
      <c r="M94" s="200" t="str">
        <f t="shared" si="23"/>
        <v/>
      </c>
      <c r="N94" s="197"/>
      <c r="O94" s="195"/>
      <c r="Q94" s="199" t="str">
        <f t="shared" si="22"/>
        <v/>
      </c>
      <c r="R94" s="199" t="str">
        <f t="shared" si="24"/>
        <v/>
      </c>
      <c r="S94" s="199" t="str">
        <f t="shared" si="25"/>
        <v/>
      </c>
      <c r="T94" s="199" t="str">
        <f t="shared" si="26"/>
        <v/>
      </c>
      <c r="U94" s="199" t="str">
        <f t="shared" si="27"/>
        <v/>
      </c>
      <c r="V94" s="199" t="str">
        <f t="shared" si="28"/>
        <v/>
      </c>
      <c r="W94" s="199" t="str">
        <f t="shared" si="29"/>
        <v/>
      </c>
      <c r="X94" s="199" t="str">
        <f t="shared" si="30"/>
        <v/>
      </c>
      <c r="Y94" s="199" t="str">
        <f t="shared" si="31"/>
        <v/>
      </c>
    </row>
    <row r="95" spans="1:25" ht="50.1" customHeight="1" x14ac:dyDescent="0.3">
      <c r="A95" s="194"/>
      <c r="B95" s="195"/>
      <c r="C95" s="196" t="str">
        <f t="shared" si="21"/>
        <v/>
      </c>
      <c r="D95" s="197"/>
      <c r="E95" s="197"/>
      <c r="F95" s="197"/>
      <c r="G95" s="197"/>
      <c r="H95" s="197"/>
      <c r="I95" s="197"/>
      <c r="J95" s="197"/>
      <c r="K95" s="197"/>
      <c r="L95" s="197"/>
      <c r="M95" s="200" t="str">
        <f t="shared" si="23"/>
        <v/>
      </c>
      <c r="N95" s="197"/>
      <c r="O95" s="195"/>
      <c r="Q95" s="199" t="str">
        <f t="shared" si="22"/>
        <v/>
      </c>
      <c r="R95" s="199" t="str">
        <f t="shared" si="24"/>
        <v/>
      </c>
      <c r="S95" s="199" t="str">
        <f t="shared" si="25"/>
        <v/>
      </c>
      <c r="T95" s="199" t="str">
        <f t="shared" si="26"/>
        <v/>
      </c>
      <c r="U95" s="199" t="str">
        <f t="shared" si="27"/>
        <v/>
      </c>
      <c r="V95" s="199" t="str">
        <f t="shared" si="28"/>
        <v/>
      </c>
      <c r="W95" s="199" t="str">
        <f t="shared" si="29"/>
        <v/>
      </c>
      <c r="X95" s="199" t="str">
        <f t="shared" si="30"/>
        <v/>
      </c>
      <c r="Y95" s="199" t="str">
        <f t="shared" si="31"/>
        <v/>
      </c>
    </row>
    <row r="96" spans="1:25" ht="50.1" customHeight="1" x14ac:dyDescent="0.3">
      <c r="A96" s="194"/>
      <c r="B96" s="195"/>
      <c r="C96" s="196" t="str">
        <f t="shared" si="21"/>
        <v/>
      </c>
      <c r="D96" s="197"/>
      <c r="E96" s="197"/>
      <c r="F96" s="197"/>
      <c r="G96" s="197"/>
      <c r="H96" s="197"/>
      <c r="I96" s="197"/>
      <c r="J96" s="197"/>
      <c r="K96" s="197"/>
      <c r="L96" s="197"/>
      <c r="M96" s="200" t="str">
        <f t="shared" si="23"/>
        <v/>
      </c>
      <c r="N96" s="197"/>
      <c r="O96" s="195"/>
      <c r="Q96" s="199" t="str">
        <f t="shared" si="22"/>
        <v/>
      </c>
      <c r="R96" s="199" t="str">
        <f t="shared" si="24"/>
        <v/>
      </c>
      <c r="S96" s="199" t="str">
        <f t="shared" si="25"/>
        <v/>
      </c>
      <c r="T96" s="199" t="str">
        <f t="shared" si="26"/>
        <v/>
      </c>
      <c r="U96" s="199" t="str">
        <f t="shared" si="27"/>
        <v/>
      </c>
      <c r="V96" s="199" t="str">
        <f t="shared" si="28"/>
        <v/>
      </c>
      <c r="W96" s="199" t="str">
        <f t="shared" si="29"/>
        <v/>
      </c>
      <c r="X96" s="199" t="str">
        <f t="shared" si="30"/>
        <v/>
      </c>
      <c r="Y96" s="199" t="str">
        <f t="shared" si="31"/>
        <v/>
      </c>
    </row>
    <row r="97" spans="1:25" ht="50.1" customHeight="1" x14ac:dyDescent="0.3">
      <c r="A97" s="194"/>
      <c r="B97" s="195"/>
      <c r="C97" s="196" t="str">
        <f t="shared" si="21"/>
        <v/>
      </c>
      <c r="D97" s="197"/>
      <c r="E97" s="197"/>
      <c r="F97" s="197"/>
      <c r="G97" s="197"/>
      <c r="H97" s="197"/>
      <c r="I97" s="197"/>
      <c r="J97" s="197"/>
      <c r="K97" s="197"/>
      <c r="L97" s="197"/>
      <c r="M97" s="200" t="str">
        <f t="shared" si="23"/>
        <v/>
      </c>
      <c r="N97" s="197"/>
      <c r="O97" s="195"/>
      <c r="Q97" s="199" t="str">
        <f t="shared" si="22"/>
        <v/>
      </c>
      <c r="R97" s="199" t="str">
        <f t="shared" si="24"/>
        <v/>
      </c>
      <c r="S97" s="199" t="str">
        <f t="shared" si="25"/>
        <v/>
      </c>
      <c r="T97" s="199" t="str">
        <f t="shared" si="26"/>
        <v/>
      </c>
      <c r="U97" s="199" t="str">
        <f t="shared" si="27"/>
        <v/>
      </c>
      <c r="V97" s="199" t="str">
        <f t="shared" si="28"/>
        <v/>
      </c>
      <c r="W97" s="199" t="str">
        <f t="shared" si="29"/>
        <v/>
      </c>
      <c r="X97" s="199" t="str">
        <f t="shared" si="30"/>
        <v/>
      </c>
      <c r="Y97" s="199" t="str">
        <f t="shared" si="31"/>
        <v/>
      </c>
    </row>
    <row r="98" spans="1:25" ht="50.1" customHeight="1" x14ac:dyDescent="0.3">
      <c r="A98" s="194"/>
      <c r="B98" s="195"/>
      <c r="C98" s="196" t="str">
        <f t="shared" ref="C98:C101" si="32">IF(OR(D98="",E98="",F98="",I98="",J98="",H98="",L98="",N98=""),"",IF(AND(L98="YES",COUNTIF($L$2:$L$101,"YES")=COUNTA($L$2:$L$101)),"Tier 4",IF(L98="YES","POU/POE Present - Invalid Site",IF(AND(H98="Single family",OR(D98="lead service line (LEADSL)",E98="lead service line (LEADSL)",F98="Lead pipe (LEADPI)",G98="Lead pipe (LEADPI)",I98="YES",AND(OR(G98="Copper with lead solder (CUP-LS)",F98="Copper with lead solder (CUP-LS)"),J98="Between 1983 and 1985"))),"Tier 1",IF(AND(H98="Multi Family",OR(D98="lead service line (LEADSL)",E98="lead service line (LEADSL)",F98="Lead pipe (LEADPI)",G98="Lead pipe (LEADPI)",I98="YES",AND(OR(G98="Copper with lead solder (CUP-LS)",F98="Copper with lead solder (CUP-LS)"),J98="Between 1983 and 1985"))),"Tier 2",IF(AND(H98="Other Building (more details in notes)",OR(D98="lead service line (LEADSL)",E98="lead service line (LEADSL)",F98="Lead pipe (LEADPI)",G98="Lead pipe (LEADPI)",I98="YES",AND(OR(G98="Copper with lead solder (CUP-LS)",F98="Copper with lead solder (CUP-LS)"),J98="Between 1983 and 1985"))),"Tier 2",IF(AND(H98="Single Family",OR(G98="Copper with lead solder (CUP-LS)",F98="Copper with lead solder (CUP-LS)"),J98="Before 1983"),"Tier 3","Tier 4")))))))</f>
        <v/>
      </c>
      <c r="D98" s="197"/>
      <c r="E98" s="197"/>
      <c r="F98" s="197"/>
      <c r="G98" s="197"/>
      <c r="H98" s="197"/>
      <c r="I98" s="197"/>
      <c r="J98" s="197"/>
      <c r="K98" s="197"/>
      <c r="L98" s="197"/>
      <c r="M98" s="200" t="str">
        <f t="shared" si="23"/>
        <v/>
      </c>
      <c r="N98" s="197"/>
      <c r="O98" s="195"/>
      <c r="Q98" s="199" t="str">
        <f t="shared" si="22"/>
        <v/>
      </c>
      <c r="R98" s="199" t="str">
        <f t="shared" si="24"/>
        <v/>
      </c>
      <c r="S98" s="199" t="str">
        <f t="shared" si="25"/>
        <v/>
      </c>
      <c r="T98" s="199" t="str">
        <f t="shared" si="26"/>
        <v/>
      </c>
      <c r="U98" s="199" t="str">
        <f t="shared" si="27"/>
        <v/>
      </c>
      <c r="V98" s="199" t="str">
        <f t="shared" si="28"/>
        <v/>
      </c>
      <c r="W98" s="199" t="str">
        <f t="shared" si="29"/>
        <v/>
      </c>
      <c r="X98" s="199" t="str">
        <f t="shared" si="30"/>
        <v/>
      </c>
      <c r="Y98" s="199" t="str">
        <f t="shared" si="31"/>
        <v/>
      </c>
    </row>
    <row r="99" spans="1:25" ht="50.1" customHeight="1" x14ac:dyDescent="0.3">
      <c r="A99" s="194"/>
      <c r="B99" s="195"/>
      <c r="C99" s="196" t="str">
        <f t="shared" si="32"/>
        <v/>
      </c>
      <c r="D99" s="197"/>
      <c r="E99" s="197"/>
      <c r="F99" s="197"/>
      <c r="G99" s="197"/>
      <c r="H99" s="197"/>
      <c r="I99" s="197"/>
      <c r="J99" s="197"/>
      <c r="K99" s="197"/>
      <c r="L99" s="197"/>
      <c r="M99" s="200" t="str">
        <f t="shared" si="23"/>
        <v/>
      </c>
      <c r="N99" s="197"/>
      <c r="O99" s="195"/>
      <c r="Q99" s="199" t="str">
        <f t="shared" si="22"/>
        <v/>
      </c>
      <c r="R99" s="199" t="str">
        <f t="shared" si="24"/>
        <v/>
      </c>
      <c r="S99" s="199" t="str">
        <f t="shared" si="25"/>
        <v/>
      </c>
      <c r="T99" s="199" t="str">
        <f t="shared" si="26"/>
        <v/>
      </c>
      <c r="U99" s="199" t="str">
        <f t="shared" si="27"/>
        <v/>
      </c>
      <c r="V99" s="199" t="str">
        <f t="shared" si="28"/>
        <v/>
      </c>
      <c r="W99" s="199" t="str">
        <f t="shared" si="29"/>
        <v/>
      </c>
      <c r="X99" s="199" t="str">
        <f t="shared" si="30"/>
        <v/>
      </c>
      <c r="Y99" s="199" t="str">
        <f t="shared" si="31"/>
        <v/>
      </c>
    </row>
    <row r="100" spans="1:25" ht="50.1" customHeight="1" x14ac:dyDescent="0.3">
      <c r="A100" s="194"/>
      <c r="B100" s="195"/>
      <c r="C100" s="196" t="str">
        <f t="shared" si="32"/>
        <v/>
      </c>
      <c r="D100" s="197"/>
      <c r="E100" s="197"/>
      <c r="F100" s="197"/>
      <c r="G100" s="197"/>
      <c r="H100" s="197"/>
      <c r="I100" s="197"/>
      <c r="J100" s="197"/>
      <c r="K100" s="197"/>
      <c r="L100" s="197"/>
      <c r="M100" s="200" t="str">
        <f t="shared" si="23"/>
        <v/>
      </c>
      <c r="N100" s="197"/>
      <c r="O100" s="195"/>
      <c r="Q100" s="199" t="str">
        <f t="shared" si="22"/>
        <v/>
      </c>
      <c r="R100" s="199" t="str">
        <f t="shared" si="24"/>
        <v/>
      </c>
      <c r="S100" s="199" t="str">
        <f t="shared" si="25"/>
        <v/>
      </c>
      <c r="T100" s="199" t="str">
        <f t="shared" si="26"/>
        <v/>
      </c>
      <c r="U100" s="199" t="str">
        <f t="shared" si="27"/>
        <v/>
      </c>
      <c r="V100" s="199" t="str">
        <f t="shared" si="28"/>
        <v/>
      </c>
      <c r="W100" s="199" t="str">
        <f t="shared" si="29"/>
        <v/>
      </c>
      <c r="X100" s="199" t="str">
        <f t="shared" si="30"/>
        <v/>
      </c>
      <c r="Y100" s="199" t="str">
        <f t="shared" si="31"/>
        <v/>
      </c>
    </row>
    <row r="101" spans="1:25" ht="50.1" customHeight="1" x14ac:dyDescent="0.3">
      <c r="A101" s="194"/>
      <c r="B101" s="195"/>
      <c r="C101" s="196" t="str">
        <f t="shared" si="32"/>
        <v/>
      </c>
      <c r="D101" s="197"/>
      <c r="E101" s="197"/>
      <c r="F101" s="197"/>
      <c r="G101" s="197"/>
      <c r="H101" s="197"/>
      <c r="I101" s="197"/>
      <c r="J101" s="197"/>
      <c r="K101" s="197"/>
      <c r="L101" s="197"/>
      <c r="M101" s="200" t="str">
        <f t="shared" si="23"/>
        <v/>
      </c>
      <c r="N101" s="197"/>
      <c r="O101" s="195"/>
      <c r="Q101" s="199" t="str">
        <f t="shared" si="22"/>
        <v/>
      </c>
      <c r="R101" s="199" t="str">
        <f t="shared" si="24"/>
        <v/>
      </c>
      <c r="S101" s="199" t="str">
        <f t="shared" si="25"/>
        <v/>
      </c>
      <c r="T101" s="199" t="str">
        <f t="shared" si="26"/>
        <v/>
      </c>
      <c r="U101" s="199" t="str">
        <f t="shared" si="27"/>
        <v/>
      </c>
      <c r="V101" s="199" t="str">
        <f t="shared" si="28"/>
        <v/>
      </c>
      <c r="W101" s="199" t="str">
        <f t="shared" si="29"/>
        <v/>
      </c>
      <c r="X101" s="199" t="str">
        <f t="shared" si="30"/>
        <v/>
      </c>
      <c r="Y101" s="199" t="str">
        <f t="shared" si="31"/>
        <v/>
      </c>
    </row>
  </sheetData>
  <sheetProtection algorithmName="SHA-512" hashValue="P/FBlVeBvVysnO8P+D16EnAgHXpc1qy3t7Nl43kEc7kcU+hyHojInZ8rEIAOc/5lYuJsrBubY7sR83hRwCO7tw==" saltValue="wV/Hxb2FckrbkdSvCIHcMA==" spinCount="100000" sheet="1" selectLockedCells="1"/>
  <phoneticPr fontId="3" type="noConversion"/>
  <conditionalFormatting sqref="C2:C101">
    <cfRule type="cellIs" dxfId="2" priority="1" operator="equal">
      <formula>"POU/POE Present - Invalid Site"</formula>
    </cfRule>
  </conditionalFormatting>
  <dataValidations count="9">
    <dataValidation type="list" allowBlank="1" showInputMessage="1" showErrorMessage="1" errorTitle="INFO" error="SELECT OPTION FROM DROP DOWN LIST" sqref="J2:J101" xr:uid="{074CCBF0-08FB-4A75-8171-B15DA58565D9}">
      <formula1>"Before 1983, Between 1983 and 1985, After 1985"</formula1>
    </dataValidation>
    <dataValidation type="list" allowBlank="1" showInputMessage="1" showErrorMessage="1" errorTitle="INFO " error="SELECT OPTIONS FROM DROP DOWN LIST" sqref="I2:I101" xr:uid="{4284B84A-576F-4871-B6F8-F981E3524B07}">
      <formula1>"YES, NO"</formula1>
    </dataValidation>
    <dataValidation type="list" allowBlank="1" showInputMessage="1" showErrorMessage="1" errorTitle="INFO" error="SELECT OPTIONS FROM DROP DOWN LIST" sqref="L2:L101" xr:uid="{5740F972-2105-441D-8FFC-8B9737D20D4B}">
      <formula1>"YES, NO"</formula1>
    </dataValidation>
    <dataValidation type="whole" allowBlank="1" showInputMessage="1" showErrorMessage="1" errorTitle="ERROR" error="YEAR MUST BE BETWEEN 1800 and 2030" sqref="K2:K101" xr:uid="{A7058A36-F1D7-41EC-BC93-45453C30E174}">
      <formula1>1800</formula1>
      <formula2>2030</formula2>
    </dataValidation>
    <dataValidation type="list" allowBlank="1" showInputMessage="1" showErrorMessage="1" errorTitle="INFO" error="SELECT OPTIONS FROM DROP DOWN LIST" sqref="H2:H101" xr:uid="{55A39212-73B0-4617-AC15-5237D7ABB8F0}">
      <formula1>"Single Family, Multi family, Other building (more details in notes)"</formula1>
    </dataValidation>
    <dataValidation type="list" allowBlank="1" showInputMessage="1" showErrorMessage="1" errorTitle="INFO" error="SELECT OPTIONS FROM DROP DOWN LIST" sqref="N2:N101" xr:uid="{FE05C59B-54A3-4530-AD35-8E9973711AC1}">
      <formula1>"Kitchen, Bathroom, Other (more details in notes)"</formula1>
    </dataValidation>
    <dataValidation type="list" allowBlank="1" showInputMessage="1" showErrorMessage="1" errorTitle="INFO" error="SELECT OPTIONS FROM DROP DOWN LIST" sqref="D2:E101" xr:uid="{B3168586-5DCC-4D96-9CEB-56143C05C685}">
      <formula1>"Lead Service Line (LEADSL), Copper Service Line (COPPSL), Galvanized Service Line (GALVSL), Plastic Service Line (PLASSL), Other Materials (OTHERM) (more details in notes)"</formula1>
    </dataValidation>
    <dataValidation type="list" allowBlank="1" showInputMessage="1" showErrorMessage="1" errorTitle="INFO " error="SELECT OPTIONS FROM DROP DOWN LIST" sqref="F2:G101" xr:uid="{D408101E-943C-4F7B-944F-AF881A2B0069}">
      <formula1>"Copper Pipe (COPPER), Copper with Lead Solder (CUP-LS), Galvanized Pipe (GALVAN), Lead Pipe (LEADPI), Plastic or PVC Pipe (PLAPVC), Other Material (OTHERM) (more details in notes)"</formula1>
    </dataValidation>
    <dataValidation allowBlank="1" showInputMessage="1" showErrorMessage="1" errorTitle="INFO" error="SELECT OPTIONS FROM DROP DOWN LIST" sqref="M2:M1048576" xr:uid="{97183AD4-0E95-4B7B-AA7F-DB61CB3DDA02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4569-B60B-42A2-A8ED-059E2E3D7466}">
  <sheetPr codeName="Sheet3">
    <pageSetUpPr autoPageBreaks="0"/>
  </sheetPr>
  <dimension ref="A1:O23"/>
  <sheetViews>
    <sheetView showGridLines="0" showRowColHeaders="0" tabSelected="1" zoomScale="80" zoomScaleNormal="80" zoomScaleSheetLayoutView="85" workbookViewId="0">
      <selection activeCell="C18" sqref="C18"/>
    </sheetView>
  </sheetViews>
  <sheetFormatPr defaultColWidth="9.140625" defaultRowHeight="15" x14ac:dyDescent="0.25"/>
  <cols>
    <col min="1" max="1" width="10.5703125" style="3" customWidth="1"/>
    <col min="2" max="2" width="79.5703125" style="3" customWidth="1"/>
    <col min="3" max="3" width="17.5703125" style="3" customWidth="1"/>
    <col min="4" max="4" width="13.140625" style="3" customWidth="1"/>
    <col min="5" max="5" width="88.42578125" style="3" customWidth="1"/>
    <col min="6" max="10" width="9.140625" style="3"/>
    <col min="11" max="11" width="16.42578125" style="3" customWidth="1"/>
    <col min="12" max="12" width="9.140625" style="3"/>
    <col min="13" max="13" width="10.85546875" style="3" customWidth="1"/>
    <col min="14" max="16384" width="9.140625" style="3"/>
  </cols>
  <sheetData>
    <row r="1" spans="1:15" ht="15" customHeight="1" x14ac:dyDescent="0.25">
      <c r="A1" s="178" t="s">
        <v>96</v>
      </c>
      <c r="B1" s="179"/>
      <c r="C1" s="179"/>
      <c r="D1" s="179"/>
      <c r="E1" s="180"/>
      <c r="G1" s="76"/>
      <c r="H1" s="76"/>
      <c r="I1" s="76"/>
      <c r="J1" s="76"/>
      <c r="K1" s="76"/>
      <c r="L1" s="76"/>
      <c r="M1" s="76"/>
      <c r="N1" s="41"/>
      <c r="O1" s="41"/>
    </row>
    <row r="2" spans="1:15" ht="15" customHeight="1" x14ac:dyDescent="0.25">
      <c r="A2" s="181"/>
      <c r="B2" s="182"/>
      <c r="C2" s="182"/>
      <c r="D2" s="182"/>
      <c r="E2" s="183"/>
      <c r="G2" s="76"/>
      <c r="H2" s="76"/>
      <c r="I2" s="76"/>
      <c r="J2" s="76"/>
      <c r="K2" s="76"/>
      <c r="L2" s="76"/>
      <c r="M2" s="76"/>
      <c r="N2" s="41"/>
      <c r="O2" s="41"/>
    </row>
    <row r="3" spans="1:15" ht="15" customHeight="1" x14ac:dyDescent="0.25">
      <c r="A3" s="181"/>
      <c r="B3" s="182"/>
      <c r="C3" s="182"/>
      <c r="D3" s="182"/>
      <c r="E3" s="183"/>
      <c r="G3" s="76"/>
      <c r="H3" s="76"/>
      <c r="I3" s="76"/>
      <c r="J3" s="76"/>
      <c r="K3" s="76"/>
      <c r="L3" s="76"/>
      <c r="M3" s="76"/>
      <c r="N3" s="41"/>
      <c r="O3" s="41"/>
    </row>
    <row r="4" spans="1:15" ht="15.75" customHeight="1" x14ac:dyDescent="0.25">
      <c r="A4" s="181"/>
      <c r="B4" s="182"/>
      <c r="C4" s="182"/>
      <c r="D4" s="182"/>
      <c r="E4" s="183"/>
      <c r="G4" s="76"/>
      <c r="H4" s="76"/>
      <c r="I4" s="76"/>
      <c r="J4" s="76"/>
      <c r="K4" s="76"/>
      <c r="L4" s="76"/>
      <c r="M4" s="76"/>
      <c r="N4" s="41"/>
      <c r="O4" s="41"/>
    </row>
    <row r="5" spans="1:15" ht="15.75" thickBot="1" x14ac:dyDescent="0.3">
      <c r="A5" s="184"/>
      <c r="B5" s="185"/>
      <c r="C5" s="185"/>
      <c r="D5" s="185"/>
      <c r="E5" s="186"/>
      <c r="F5" s="11"/>
      <c r="G5" s="76"/>
      <c r="H5" s="76"/>
      <c r="I5" s="76"/>
      <c r="J5" s="76"/>
      <c r="K5" s="76"/>
      <c r="L5" s="76"/>
      <c r="M5" s="76"/>
      <c r="N5" s="41"/>
      <c r="O5" s="41"/>
    </row>
    <row r="6" spans="1:15" ht="15" customHeight="1" x14ac:dyDescent="0.3">
      <c r="A6" s="206" t="s">
        <v>116</v>
      </c>
      <c r="B6" s="202"/>
      <c r="C6" s="202"/>
      <c r="D6" s="202"/>
      <c r="E6" s="207"/>
      <c r="F6" s="205"/>
      <c r="G6" s="76"/>
      <c r="H6" s="76"/>
      <c r="I6" s="76"/>
      <c r="J6" s="76"/>
      <c r="K6" s="76"/>
      <c r="L6" s="76"/>
      <c r="M6" s="76"/>
      <c r="N6" s="41"/>
      <c r="O6" s="41"/>
    </row>
    <row r="7" spans="1:15" ht="15" customHeight="1" x14ac:dyDescent="0.3">
      <c r="A7" s="208"/>
      <c r="B7" s="204"/>
      <c r="C7" s="204"/>
      <c r="D7" s="204"/>
      <c r="E7" s="209"/>
      <c r="F7" s="205"/>
      <c r="G7" s="76"/>
      <c r="H7" s="76"/>
      <c r="I7" s="76"/>
      <c r="J7" s="76"/>
      <c r="K7" s="76"/>
      <c r="L7" s="76"/>
      <c r="M7" s="76"/>
      <c r="N7" s="41"/>
      <c r="O7" s="41"/>
    </row>
    <row r="8" spans="1:15" ht="15.75" customHeight="1" thickBot="1" x14ac:dyDescent="0.35">
      <c r="A8" s="210"/>
      <c r="B8" s="203"/>
      <c r="C8" s="203"/>
      <c r="D8" s="203"/>
      <c r="E8" s="211"/>
      <c r="F8" s="205"/>
      <c r="G8" s="76"/>
      <c r="H8" s="76"/>
      <c r="I8" s="76"/>
      <c r="J8" s="76"/>
      <c r="K8" s="76"/>
      <c r="L8" s="76"/>
      <c r="M8" s="76"/>
      <c r="N8" s="41"/>
      <c r="O8" s="41"/>
    </row>
    <row r="9" spans="1:15" ht="44.1" customHeight="1" thickBot="1" x14ac:dyDescent="0.3">
      <c r="A9" s="12" t="s">
        <v>18</v>
      </c>
      <c r="B9" s="13" t="s">
        <v>27</v>
      </c>
      <c r="C9" s="14" t="s">
        <v>19</v>
      </c>
      <c r="D9" s="13" t="s">
        <v>25</v>
      </c>
      <c r="E9" s="15" t="s">
        <v>26</v>
      </c>
      <c r="G9" s="76"/>
      <c r="H9" s="76"/>
      <c r="I9" s="76"/>
      <c r="J9" s="76"/>
      <c r="K9" s="76"/>
      <c r="L9" s="76"/>
      <c r="M9" s="76"/>
      <c r="N9" s="41"/>
      <c r="O9" s="41"/>
    </row>
    <row r="10" spans="1:15" ht="32.1" customHeight="1" thickBot="1" x14ac:dyDescent="0.55000000000000004">
      <c r="A10" s="79" t="s">
        <v>28</v>
      </c>
      <c r="B10" s="80"/>
      <c r="C10" s="80"/>
      <c r="D10" s="80"/>
      <c r="E10" s="8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37.35" customHeight="1" x14ac:dyDescent="0.25">
      <c r="A11" s="51">
        <v>1</v>
      </c>
      <c r="B11" s="82" t="s">
        <v>100</v>
      </c>
      <c r="C11" s="83"/>
      <c r="D11" s="18" t="str">
        <f>IF(C11="","",IF(OR(AND(COUNTIF('SHEET-3'!$L$2:$L$101,"YES")&gt;0,COUNTIF('SHEET-3'!$L$2:$L$101,"NO")&gt;0),C11&lt;&gt;COUNTIF('SHEET-3'!$Q$2:$Q$101,"Single Family homes with Lead service line")),"NO","YES"))</f>
        <v/>
      </c>
      <c r="E11" s="19" t="str">
        <f>IF(D11="","",IF(D11="YES","NONE",IF(C11&gt;COUNTIF('SHEET-3'!$Q$2:$Q$101,"Single family homes with lead service line"),CONCATENATE(('SHEET-4'!C11-COUNTIF('SHEET-3'!$Q$2:$Q$101,"Single family homes with lead service line"))," more of these site types need to be added to SHEET-3"),IF(C11&lt;COUNTIF('SHEET-3'!$Q$2:$Q$101,"Single family homes with lead service line"),CONCATENATE("The number of sites entered here must equate to ",(COUNTIF('SHEET-3'!$Q$2:$Q$101,"Single family homes with lead service line"))),"ALL sites must not have POU/POE installed"))))</f>
        <v/>
      </c>
      <c r="G11" s="44"/>
      <c r="H11" s="44"/>
      <c r="I11" s="44"/>
      <c r="J11" s="44"/>
      <c r="K11" s="45"/>
      <c r="L11" s="41"/>
      <c r="M11" s="41"/>
      <c r="N11" s="41"/>
      <c r="O11" s="41"/>
    </row>
    <row r="12" spans="1:15" ht="32.450000000000003" customHeight="1" x14ac:dyDescent="0.25">
      <c r="A12" s="20">
        <v>2</v>
      </c>
      <c r="B12" s="84" t="s">
        <v>101</v>
      </c>
      <c r="C12" s="64"/>
      <c r="D12" s="22" t="str">
        <f>IF(D11="NO","NO",IF(C12="","",IF(OR(AND(COUNTIF('SHEET-3'!$L$2:$L$101,"YES")&gt;0,COUNTIF('SHEET-3'!$L$2:$L$101,"NO")&gt;0),'SHEET-4'!C12&lt;&gt;COUNTIF('SHEET-3'!$R$2:$R$101,"Single family homes with internal lead pluming")),"NO","YES")))</f>
        <v/>
      </c>
      <c r="E12" s="23" t="str">
        <f>IF(D12="","",IF(D12="YES","NONE",IF(D11="NO","Question 1 needs to be verified",IF(C12&gt;COUNTIF('SHEET-3'!R2:$R$101,"Single family homes with internal lead pluming"),CONCATENATE(('SHEET-4'!C12-COUNTIF('SHEET-3'!$R$2:$R$101,"Single family homes with internal lead pluming"))," more of these site types need to be added to SHEET-3"),IF(C12&lt;COUNTIF('SHEET-3'!R2:$R$101,"Single family homes with internal lead pluming"),CONCATENATE("The number of sites entered here must equate to ",(COUNTIF('SHEET-3'!$R$2:$R$101,"Single family homes with internal lead pluming"))),"ALL sites must not have POU/POE installed")))))</f>
        <v/>
      </c>
      <c r="G12" s="44"/>
      <c r="H12" s="44"/>
      <c r="I12" s="44"/>
      <c r="J12" s="44"/>
      <c r="K12" s="45"/>
      <c r="L12" s="41"/>
      <c r="M12" s="41"/>
      <c r="N12" s="41"/>
      <c r="O12" s="41"/>
    </row>
    <row r="13" spans="1:15" ht="41.45" customHeight="1" x14ac:dyDescent="0.25">
      <c r="A13" s="24">
        <v>3</v>
      </c>
      <c r="B13" s="52" t="s">
        <v>102</v>
      </c>
      <c r="C13" s="64"/>
      <c r="D13" s="1" t="str">
        <f>IF(D12="NO","NO",IF(C13="","",IF(OR(AND(COUNTIF('SHEET-3'!$L$2:$L$101,"YES")&gt;0,COUNTIF('SHEET-3'!$L$2:$L$101,"NO")&gt;0),C13&lt;&gt;COUNTIF('SHEET-3'!$S$2:$S$101,"Single family homes with lead gooseneck")),"NO","YES")))</f>
        <v/>
      </c>
      <c r="E13" s="26" t="str">
        <f>IF(D13="","",IF(D13="YES","NONE",IF(D12="NO","Question 2 needs to be verified",IF(C13&gt;COUNTIF('SHEET-3'!$S$2:$S$101,"Single family homes with lead gooseneck"),CONCATENATE(('SHEET-4'!C13-COUNTIF('SHEET-3'!$S$2:$S$101,"Single family homes with lead gooseneck"))," more of these site types need to be added to SHEET-3"),IF(C13&lt;COUNTIF('SHEET-3'!$S$2:$S$101,"Single family homes with lead gooseneck"),CONCATENATE("The number of sites entered must equate ",(COUNTIF('SHEET-3'!$S$2:$S$101,"Single family homes with lead gooseneck"))),"ALL sites must not have POU/POE installed")))))</f>
        <v/>
      </c>
      <c r="G13" s="46"/>
      <c r="H13" s="46"/>
      <c r="I13" s="46"/>
      <c r="J13" s="46"/>
      <c r="K13" s="46"/>
      <c r="L13" s="41"/>
      <c r="M13" s="41"/>
      <c r="N13" s="41"/>
      <c r="O13" s="41"/>
    </row>
    <row r="14" spans="1:15" ht="29.1" customHeight="1" thickBot="1" x14ac:dyDescent="0.3">
      <c r="A14" s="48">
        <v>4</v>
      </c>
      <c r="B14" s="53" t="s">
        <v>103</v>
      </c>
      <c r="C14" s="65"/>
      <c r="D14" s="49" t="str">
        <f>IF(D13="NO","NO",IF(C14="","",IF(OR(AND(COUNTIF('SHEET-3'!$L$2:$L$101,"YES")&gt;0,COUNTIF('SHEET-3'!$L$2:$L$101,"NO")&gt;0),C14&lt;&gt;COUNTIF('SHEET-3'!$T$2:$T$101,"Single family homes with installed between 1983 to June 1st 1985 with copper plumbing with lead solder")),"NO","YES")))</f>
        <v/>
      </c>
      <c r="E14" s="50" t="str">
        <f>IF(D14="","",IF(D14="YES","NONE",IF(D13="NO","Question 3 needs to be verified",IF(C14&gt;COUNTIF('SHEET-3'!$T$2:$T$101,"Single family homes with installed between 1983 to June 1st 1985 with copper plumbing with lead solder"),CONCATENATE(('SHEET-4'!C14-COUNTIF('SHEET-3'!$T$2:$T$101,"Single family homes with installed between 1983 to June 1st 1985 with copper plumbing with lead solder"))," more of these site types need to be added to the plan list"),IF(C14&lt;COUNTIF('SHEET-3'!$T$2:$T$101,"Single family homes with installed between 1983 to June 1st 1985 with copper plumbing with lead solder"),CONCATENATE("The number of sites entered here must equate to ",(COUNTIF('SHEET-3'!$T$2:$T$101,"Single family homes with installed between 1983 to June 1st 1985 with copper plumbing with lead solder"))),"ALL sites must not have POU/POE installed")))))</f>
        <v/>
      </c>
      <c r="G14" s="46"/>
      <c r="H14" s="46"/>
      <c r="I14" s="46"/>
      <c r="J14" s="46"/>
      <c r="K14" s="46"/>
      <c r="L14" s="41"/>
      <c r="M14" s="41"/>
      <c r="N14" s="41"/>
      <c r="O14" s="41"/>
    </row>
    <row r="15" spans="1:15" ht="33" customHeight="1" thickBot="1" x14ac:dyDescent="0.55000000000000004">
      <c r="A15" s="79" t="s">
        <v>29</v>
      </c>
      <c r="B15" s="80"/>
      <c r="C15" s="80"/>
      <c r="D15" s="80"/>
      <c r="E15" s="81"/>
      <c r="G15" s="47"/>
      <c r="H15" s="47"/>
      <c r="I15" s="47"/>
      <c r="J15" s="47"/>
      <c r="K15" s="45"/>
      <c r="L15" s="41"/>
      <c r="M15" s="41"/>
      <c r="N15" s="41"/>
      <c r="O15" s="41"/>
    </row>
    <row r="16" spans="1:15" ht="32.450000000000003" customHeight="1" x14ac:dyDescent="0.25">
      <c r="A16" s="51">
        <v>5</v>
      </c>
      <c r="B16" s="17" t="s">
        <v>104</v>
      </c>
      <c r="C16" s="66"/>
      <c r="D16" s="54" t="str">
        <f>IF(D14="NO","NO",IF(C16="","",IF(OR(AND(COUNTIF('SHEET-3'!$L$2:$L$101,"YES")&gt;0,COUNTIF('SHEET-3'!$L$2:$L$101,"NO")&gt;0),C16&lt;&gt;COUNTIF('SHEET-3'!$U$2:$U$101,"Multifamily homes or other building with lead service line")),"NO","YES")))</f>
        <v/>
      </c>
      <c r="E16" s="19" t="str">
        <f>IF(D16="","",IF(D16="YES","NONE",IF(D14="NO","Question 4 needs to be verified",IF(C16&gt;COUNTIF('SHEET-3'!$U$2:$U$101,"Multifamily homes or other building with Lead service line"),CONCATENATE(('SHEET-4'!C16-COUNTIF('SHEET-3'!$U$2:$U$101,"Multifamily homes or other building with Lead service line"))," more of these site types need to be added to SHEET-3"),IF(C16&lt;COUNTIF('SHEET-3'!$U$2:$U$101,"Multifamily homes or other building with Lead service line"),CONCATENATE("The number of sites must equate to ",(COUNTIF('SHEET-3'!$U$2:$U$101,"Multifamily homes or other building with Lead service line"))),"ALL sites must not have POU/POE installed")))))</f>
        <v/>
      </c>
      <c r="G16" s="47"/>
      <c r="H16" s="47"/>
      <c r="I16" s="47"/>
      <c r="J16" s="47"/>
      <c r="K16" s="45"/>
      <c r="L16" s="41"/>
      <c r="M16" s="41"/>
      <c r="N16" s="41"/>
      <c r="O16" s="41"/>
    </row>
    <row r="17" spans="1:15" ht="41.45" customHeight="1" x14ac:dyDescent="0.25">
      <c r="A17" s="57">
        <v>6</v>
      </c>
      <c r="B17" s="21" t="s">
        <v>105</v>
      </c>
      <c r="C17" s="67"/>
      <c r="D17" s="55" t="str">
        <f>IF(D16="NO","NO",IF(C17="","",IF(OR(AND(COUNTIF('SHEET-3'!$L$2:$L$101,"YES")&gt;0,COUNTIF('SHEET-3'!$L$2:$L$101,"NO")&gt;0),C17&lt;&gt;COUNTIF('SHEET-3'!$V$2:$V$101,"Multifamily homes or other building with internal lead pluming")),"NO","YES")))</f>
        <v/>
      </c>
      <c r="E17" s="23" t="str">
        <f>IF(D17="","",IF(D17="YES","NONE",IF(D16="NO","Question 5 needs to be verified",IF(C17&gt;COUNTIF('SHEET-3'!$V$2:$V$101,"Multifamily homes or other building with internal lead pluming"),CONCATENATE(('SHEET-4'!C17-COUNTIF('SHEET-3'!$V$2:$V$101,"Multifamily homes or other building with internal lead pluming"))," more of these site types need to be added to SHEET-3"),IF(C17&lt;COUNTIF('SHEET-3'!$V$2:$V$101,"Multifamily homes or other building with internal lead pluming"),CONCATENATE("The number of sites entered must equate to ",(COUNTIF('SHEET-3'!$V$2:$V$101,"Multifamily homes or other building with internal lead pluming"))),"ALL sites must not have POU/POE installed")))))</f>
        <v/>
      </c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34.35" customHeight="1" x14ac:dyDescent="0.25">
      <c r="A18" s="58">
        <v>7</v>
      </c>
      <c r="B18" s="25" t="s">
        <v>106</v>
      </c>
      <c r="C18" s="67"/>
      <c r="D18" s="56" t="str">
        <f>IF(D17="NO","NO",IF(C18="","",IF(C18="","",IF(OR(AND(COUNTIF('SHEET-3'!$L$2:$L$101,"YES")&gt;0,COUNTIF('SHEET-3'!$L$2:$L$101,"NO")&gt;0),C18&lt;&gt;COUNTIF('SHEET-3'!$W$2:$W$101,"Multifamily homes or other building with lead gooseneck")),"NO","YES"))))</f>
        <v/>
      </c>
      <c r="E18" s="26" t="str">
        <f>IF(D18="","",IF(D18="YES","NONE",IF(D17="NO","Question 6 needs to be verified",IF(C18&gt;COUNTIF('SHEET-3'!$W$2:$W$101,"Multifamily homes or other building with lead gooseneck"),CONCATENATE(('SHEET-4'!C18-COUNTIF('SHEET-3'!$W$2:$W$101,"Multifamily homes or other building with lead gooseneck"))," more of these site types need to be added to SHEET-3"),IF(C18&lt;COUNTIF('SHEET-3'!$W$2:$W$101,"Multifamily homes or other building with lead gooseneck"),CONCATENATE("The number of sites entered here must equate to ",(COUNTIF('SHEET-3'!$W$2:$W$101,"Multifamily homes or other building with lead gooseneck"))),"ALL sites must not have POU/POE installed")))))</f>
        <v/>
      </c>
      <c r="G18" s="43"/>
      <c r="H18" s="43"/>
      <c r="I18" s="43"/>
      <c r="J18" s="43"/>
      <c r="K18" s="43"/>
      <c r="L18" s="41"/>
      <c r="M18" s="41"/>
      <c r="N18" s="41"/>
      <c r="O18" s="41"/>
    </row>
    <row r="19" spans="1:15" ht="41.1" customHeight="1" thickBot="1" x14ac:dyDescent="0.3">
      <c r="A19" s="60">
        <v>8</v>
      </c>
      <c r="B19" s="28" t="s">
        <v>107</v>
      </c>
      <c r="C19" s="68"/>
      <c r="D19" s="61" t="str">
        <f>IF(D18="NO","NO",IF(C19="","",IF(OR(AND(COUNTIF('SHEET-3'!$L$2:$L$101,"YES")&gt;0,COUNTIF('SHEET-3'!$L$2:$L$101,"NO")&gt;0),C19&lt;&gt;COUNTIF('SHEET-3'!$X$2:$X$101,"Multifamily homes or other building with installed between 1983 to June 1st 1985 with copper plumbing with lead solder")),"NO","YES")))</f>
        <v/>
      </c>
      <c r="E19" s="30" t="str">
        <f>IF(D19="","",IF(D19="YES","NONE",IF(D18="NO","Question 7 needs to be verified",IF(C19&gt;COUNTIF('SHEET-3'!$X$2:$X$101,"Multifamily homes or other building with installed between 1983 to June 1st 1985 with copper plumbing with lead solder"),CONCATENATE(('SHEET-4'!C19-COUNTIF('SHEET-3'!$X$2:$X$101,"Multifamily homes or other building with installed between 1983 to June 1st 1985 with copper plumbing with lead solder"))," more of these site types need to be added to SHEET-3"),IF(C19&lt;COUNTIF('SHEET-3'!$X$2:$X$101,"Multifamily homes or other building with installed between 1983 to June 1st 1985 with copper plumbing with lead solder"),CONCATENATE("The number of sites entered here must equate to ",(COUNTIF('SHEET-3'!$X$2:$X$101,"Multifamily homes or other building with installed between 1983 to June 1st 1985 with copper plumbing with lead solder"))),"ALL sites must not have POU/POE installed")))))</f>
        <v/>
      </c>
      <c r="G19" s="42"/>
      <c r="H19" s="43"/>
      <c r="I19" s="43"/>
      <c r="J19" s="43"/>
      <c r="K19" s="43"/>
      <c r="L19" s="41"/>
      <c r="M19" s="41"/>
      <c r="N19" s="41"/>
      <c r="O19" s="41"/>
    </row>
    <row r="20" spans="1:15" ht="34.5" thickBot="1" x14ac:dyDescent="0.55000000000000004">
      <c r="A20" s="79" t="s">
        <v>30</v>
      </c>
      <c r="B20" s="80"/>
      <c r="C20" s="80"/>
      <c r="D20" s="80"/>
      <c r="E20" s="81"/>
      <c r="G20" s="44"/>
      <c r="H20" s="44"/>
      <c r="I20" s="44"/>
      <c r="J20" s="44"/>
      <c r="K20" s="44"/>
      <c r="L20" s="41"/>
      <c r="M20" s="41"/>
      <c r="N20" s="41"/>
      <c r="O20" s="41"/>
    </row>
    <row r="21" spans="1:15" ht="35.25" customHeight="1" thickBot="1" x14ac:dyDescent="0.3">
      <c r="A21" s="16">
        <v>9</v>
      </c>
      <c r="B21" s="59" t="s">
        <v>99</v>
      </c>
      <c r="C21" s="69"/>
      <c r="D21" s="18" t="str">
        <f>IF(D19="NO","NO",IF(C21="","",IF(OR(AND(COUNTIF('SHEET-3'!$L$2:$L$101,"YES")&gt;0,COUNTIF('SHEET-3'!$L$2:$L$101,"NO")&gt;0),C21&lt;&gt;COUNTIF('SHEET-3'!$Y$2:$Y$101,"Single family homes with copper plumbing with lead solder installed before Jan 1st 1983")),"NO","YES")))</f>
        <v/>
      </c>
      <c r="E21" s="19" t="str">
        <f>IF(D21="","",IF(D21="YES","NONE",IF(D19="NO","Question 8 needs to be verified",IF(C21&gt;COUNTIF('SHEET-3'!$Y$2:$Y$101,"Single family homes with copper plumbing with lead solder installed before Jan 1st 1983"),CONCATENATE(('SHEET-4'!C21-COUNTIF('SHEET-3'!$Y$2:$Y$101,"Single family homes with copper plumbing with lead solder installed before Jan 1st 1983"))," more of these site types need to be added to SHEET-3"),IF(C21&lt;COUNTIF('SHEET-3'!$Y$2:$Y$101,"Single family homes with copper plumbing with lead solder installed before Jan 1st 1983"),CONCATENATE("The number of sites entered here must equate to ",(COUNTIF('SHEET-3'!$Y$2:$Y$101,"Single family homes with copper plumbing with lead solder installed before Jan 1st 1983"))),"ALL sites must not have POU/POE installed")))))</f>
        <v/>
      </c>
      <c r="G21" s="44"/>
      <c r="H21" s="44"/>
      <c r="I21" s="44"/>
      <c r="J21" s="44"/>
      <c r="K21" s="44"/>
      <c r="L21" s="41"/>
      <c r="M21" s="41"/>
      <c r="N21" s="41"/>
      <c r="O21" s="41"/>
    </row>
    <row r="22" spans="1:15" ht="34.5" thickBot="1" x14ac:dyDescent="0.55000000000000004">
      <c r="A22" s="79" t="s">
        <v>31</v>
      </c>
      <c r="B22" s="80"/>
      <c r="C22" s="80"/>
      <c r="D22" s="80"/>
      <c r="E22" s="81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33.75" customHeight="1" thickBot="1" x14ac:dyDescent="0.3">
      <c r="A23" s="27">
        <v>10</v>
      </c>
      <c r="B23" s="28" t="s">
        <v>98</v>
      </c>
      <c r="C23" s="70"/>
      <c r="D23" s="29" t="str">
        <f>IF(D21="NO","NO",IF(C23="","",IF(OR(AND(COUNTIF('SHEET-3'!$L$2:$L$101,"YES")&gt;0,COUNTIF('SHEET-3'!$L$2:$L$101,"NO")&gt;0),C23&lt;&gt;COUNTIF('SHEET-3'!$C$2:$C$101,"Tier 4")),"NO","YES")))</f>
        <v/>
      </c>
      <c r="E23" s="30" t="str">
        <f>IF(D23="","",IF(D23="YES","NONE",IF(D21="NO","Question 9 needs to be verified",IF(C23&gt;COUNTIF('SHEET-3'!$C$2:$C$101,"Tier 4"),CONCATENATE(('SHEET-4'!C23-COUNTIF('SHEET-3'!$C$2:$C$101,"Tier 4"))," more of these site types need to be added to SHEET-3"),IF(C23&lt;COUNTIF('SHEET-3'!$C$2:$C$101,"Tier 4"),CONCATENATE("The number of sites entered here must equate to ",(COUNTIF('SHEET-3'!$C$2:$C$101,"Tier 4"))))))))</f>
        <v/>
      </c>
    </row>
  </sheetData>
  <sheetProtection algorithmName="SHA-512" hashValue="mzdOc+UeZZANZv+2ksh44xvNmqu8SddZJxLhIKovLCp7xcZS3UQI6Rtd4vPVz3BGfQfyMA0lz2C7Mf+Rn3maFw==" saltValue="9l9yLXMTOcu2B+CvmJ0KCQ==" spinCount="100000" sheet="1" selectLockedCells="1"/>
  <mergeCells count="2">
    <mergeCell ref="A1:E5"/>
    <mergeCell ref="A6:E8"/>
  </mergeCells>
  <conditionalFormatting sqref="D11:D14 D16:D19 D21 D23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whole" allowBlank="1" showInputMessage="1" showErrorMessage="1" sqref="C11:C14 C16:C19 C23 C21" xr:uid="{42090A56-05B4-4AD9-A188-F6F880592A0B}">
      <formula1>0</formula1>
      <formula2>100</formula2>
    </dataValidation>
  </dataValidations>
  <pageMargins left="0.7" right="0.7" top="0.75" bottom="0.75" header="0.3" footer="0.3"/>
  <pageSetup scale="34" orientation="portrait" r:id="rId1"/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SHEET-1</vt:lpstr>
      <vt:lpstr>SHEET-2</vt:lpstr>
      <vt:lpstr>EXTRA-1</vt:lpstr>
      <vt:lpstr>SHEET-3</vt:lpstr>
      <vt:lpstr>SHEET-4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Bastawisy, Tareq (He/Him/His) (MDH)</dc:creator>
  <cp:lastModifiedBy>Naidu, Haripriya (She/Her/Hers) (MDH)</cp:lastModifiedBy>
  <dcterms:created xsi:type="dcterms:W3CDTF">2023-10-10T14:11:09Z</dcterms:created>
  <dcterms:modified xsi:type="dcterms:W3CDTF">2024-10-04T19:33:05Z</dcterms:modified>
</cp:coreProperties>
</file>