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94E1A12D-6F1B-4A24-9DCD-881859A57EA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Instructions" sheetId="2" r:id="rId2"/>
  </sheets>
  <definedNames>
    <definedName name="_xlnm.Print_Area" localSheetId="0">Exhibit!$A$1:$Q$51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F44" i="1" l="1"/>
  <c r="F11" i="1"/>
  <c r="D43" i="1" l="1"/>
  <c r="D16" i="1"/>
  <c r="D15" i="1"/>
  <c r="D41" i="1" s="1"/>
  <c r="D14" i="1"/>
  <c r="D40" i="1" s="1"/>
  <c r="F18" i="1"/>
  <c r="F12" i="1"/>
  <c r="Q12" i="1"/>
  <c r="P11" i="1"/>
  <c r="O11" i="1"/>
  <c r="O18" i="1" s="1"/>
  <c r="N15" i="1"/>
  <c r="N41" i="1" s="1"/>
  <c r="N14" i="1"/>
  <c r="E14" i="1" s="1"/>
  <c r="E40" i="1" s="1"/>
  <c r="N17" i="1"/>
  <c r="E17" i="1" s="1"/>
  <c r="N16" i="1"/>
  <c r="N42" i="1" s="1"/>
  <c r="N13" i="1"/>
  <c r="N39" i="1" s="1"/>
  <c r="N12" i="1"/>
  <c r="N11" i="1"/>
  <c r="N37" i="1" s="1"/>
  <c r="J11" i="1"/>
  <c r="J37" i="1" s="1"/>
  <c r="J12" i="1"/>
  <c r="J38" i="1" s="1"/>
  <c r="I11" i="1"/>
  <c r="I37" i="1" s="1"/>
  <c r="I12" i="1"/>
  <c r="I18" i="1" s="1"/>
  <c r="G12" i="1"/>
  <c r="G38" i="1" s="1"/>
  <c r="F38" i="1"/>
  <c r="F39" i="1"/>
  <c r="L43" i="1"/>
  <c r="L42" i="1"/>
  <c r="L41" i="1"/>
  <c r="L40" i="1"/>
  <c r="L39" i="1"/>
  <c r="L38" i="1"/>
  <c r="L37" i="1"/>
  <c r="L31" i="1"/>
  <c r="L18" i="1"/>
  <c r="K18" i="1"/>
  <c r="K31" i="1"/>
  <c r="K37" i="1"/>
  <c r="K38" i="1"/>
  <c r="K39" i="1"/>
  <c r="K40" i="1"/>
  <c r="K41" i="1"/>
  <c r="K42" i="1"/>
  <c r="K43" i="1"/>
  <c r="G37" i="1"/>
  <c r="G39" i="1"/>
  <c r="G40" i="1"/>
  <c r="G41" i="1"/>
  <c r="G42" i="1"/>
  <c r="G43" i="1"/>
  <c r="E48" i="1"/>
  <c r="C48" i="1" s="1"/>
  <c r="E46" i="1"/>
  <c r="C46" i="1" s="1"/>
  <c r="M43" i="1"/>
  <c r="M41" i="1"/>
  <c r="M39" i="1"/>
  <c r="E45" i="1"/>
  <c r="C45" i="1" s="1"/>
  <c r="E50" i="1"/>
  <c r="C50" i="1"/>
  <c r="E49" i="1"/>
  <c r="C49" i="1"/>
  <c r="E47" i="1"/>
  <c r="C47" i="1" s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Q43" i="1"/>
  <c r="P43" i="1"/>
  <c r="O43" i="1"/>
  <c r="J43" i="1"/>
  <c r="I43" i="1"/>
  <c r="H43" i="1"/>
  <c r="Q42" i="1"/>
  <c r="P42" i="1"/>
  <c r="O42" i="1"/>
  <c r="M42" i="1"/>
  <c r="J42" i="1"/>
  <c r="I42" i="1"/>
  <c r="H42" i="1"/>
  <c r="D42" i="1"/>
  <c r="Q41" i="1"/>
  <c r="P41" i="1"/>
  <c r="O41" i="1"/>
  <c r="J41" i="1"/>
  <c r="I41" i="1"/>
  <c r="H41" i="1"/>
  <c r="Q40" i="1"/>
  <c r="P40" i="1"/>
  <c r="O40" i="1"/>
  <c r="M40" i="1"/>
  <c r="J40" i="1"/>
  <c r="I40" i="1"/>
  <c r="H40" i="1"/>
  <c r="Q39" i="1"/>
  <c r="P39" i="1"/>
  <c r="O39" i="1"/>
  <c r="J39" i="1"/>
  <c r="I39" i="1"/>
  <c r="H39" i="1"/>
  <c r="Q38" i="1"/>
  <c r="P38" i="1"/>
  <c r="O38" i="1"/>
  <c r="M38" i="1"/>
  <c r="H38" i="1"/>
  <c r="Q37" i="1"/>
  <c r="P37" i="1"/>
  <c r="H37" i="1"/>
  <c r="Q31" i="1"/>
  <c r="P31" i="1"/>
  <c r="O31" i="1"/>
  <c r="N31" i="1"/>
  <c r="M31" i="1"/>
  <c r="J31" i="1"/>
  <c r="I31" i="1"/>
  <c r="H31" i="1"/>
  <c r="G31" i="1"/>
  <c r="F31" i="1"/>
  <c r="D31" i="1"/>
  <c r="Q18" i="1"/>
  <c r="P18" i="1"/>
  <c r="M18" i="1"/>
  <c r="H18" i="1"/>
  <c r="G18" i="1"/>
  <c r="M37" i="1"/>
  <c r="M44" i="1"/>
  <c r="M51" i="1"/>
  <c r="F42" i="1"/>
  <c r="F40" i="1"/>
  <c r="E13" i="1"/>
  <c r="D13" i="1" s="1"/>
  <c r="D39" i="1" s="1"/>
  <c r="H44" i="1"/>
  <c r="H51" i="1"/>
  <c r="C31" i="1"/>
  <c r="E31" i="1"/>
  <c r="E16" i="1"/>
  <c r="C16" i="1" s="1"/>
  <c r="F43" i="1"/>
  <c r="F41" i="1"/>
  <c r="C17" i="1" l="1"/>
  <c r="K44" i="1"/>
  <c r="K51" i="1" s="1"/>
  <c r="C40" i="1"/>
  <c r="C13" i="1"/>
  <c r="F37" i="1"/>
  <c r="F51" i="1" s="1"/>
  <c r="Q44" i="1"/>
  <c r="Q51" i="1" s="1"/>
  <c r="P44" i="1"/>
  <c r="P51" i="1" s="1"/>
  <c r="O37" i="1"/>
  <c r="O44" i="1"/>
  <c r="O51" i="1" s="1"/>
  <c r="N43" i="1"/>
  <c r="E15" i="1"/>
  <c r="E41" i="1" s="1"/>
  <c r="C41" i="1" s="1"/>
  <c r="N18" i="1"/>
  <c r="N40" i="1"/>
  <c r="N38" i="1"/>
  <c r="L44" i="1"/>
  <c r="L51" i="1" s="1"/>
  <c r="J18" i="1"/>
  <c r="J44" i="1"/>
  <c r="J51" i="1" s="1"/>
  <c r="E11" i="1"/>
  <c r="D11" i="1" s="1"/>
  <c r="E42" i="1"/>
  <c r="C42" i="1" s="1"/>
  <c r="C14" i="1"/>
  <c r="E39" i="1"/>
  <c r="C39" i="1" s="1"/>
  <c r="E12" i="1"/>
  <c r="I38" i="1"/>
  <c r="I44" i="1" s="1"/>
  <c r="I51" i="1" s="1"/>
  <c r="E43" i="1"/>
  <c r="C43" i="1" s="1"/>
  <c r="G44" i="1"/>
  <c r="G51" i="1" s="1"/>
  <c r="E38" i="1" l="1"/>
  <c r="D12" i="1"/>
  <c r="D38" i="1" s="1"/>
  <c r="C38" i="1" s="1"/>
  <c r="D18" i="1"/>
  <c r="D37" i="1"/>
  <c r="N44" i="1"/>
  <c r="N51" i="1" s="1"/>
  <c r="C15" i="1"/>
  <c r="E37" i="1"/>
  <c r="C11" i="1"/>
  <c r="E18" i="1"/>
  <c r="C12" i="1"/>
  <c r="D44" i="1" l="1"/>
  <c r="D51" i="1" s="1"/>
  <c r="C37" i="1"/>
  <c r="C44" i="1"/>
  <c r="C51" i="1" s="1"/>
  <c r="C18" i="1"/>
  <c r="E44" i="1"/>
  <c r="E51" i="1" s="1"/>
</calcChain>
</file>

<file path=xl/sharedStrings.xml><?xml version="1.0" encoding="utf-8"?>
<sst xmlns="http://schemas.openxmlformats.org/spreadsheetml/2006/main" count="137" uniqueCount="56">
  <si>
    <t>Non MN products</t>
  </si>
  <si>
    <t>Total MN products</t>
  </si>
  <si>
    <t>MSHO</t>
  </si>
  <si>
    <t>PMAP</t>
  </si>
  <si>
    <t>Dental</t>
  </si>
  <si>
    <t>Sales expenses</t>
  </si>
  <si>
    <t>General business/office expense</t>
  </si>
  <si>
    <t>Consulting and professional fees</t>
  </si>
  <si>
    <t>Other expenses</t>
  </si>
  <si>
    <t>Commercial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</si>
  <si>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</si>
  <si>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</si>
  <si>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</si>
  <si>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</si>
  <si>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</si>
  <si>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</si>
  <si>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</si>
  <si>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</si>
  <si>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</si>
  <si>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</si>
  <si>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</si>
  <si>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</si>
  <si>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</si>
  <si>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</si>
  <si>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</si>
  <si>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</si>
  <si>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</si>
  <si>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</si>
  <si>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</si>
  <si>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</si>
  <si>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</si>
  <si>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</si>
  <si>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</si>
  <si>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</si>
  <si>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</si>
  <si>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</si>
  <si>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</si>
  <si>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</si>
  <si>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</si>
  <si>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</si>
  <si>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</si>
  <si>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HealthPartners, Inc.</t>
  </si>
  <si>
    <t xml:space="preserve"> </t>
  </si>
  <si>
    <t>Medicare</t>
  </si>
  <si>
    <t>Advantage</t>
  </si>
  <si>
    <t>Cost</t>
  </si>
  <si>
    <t>Part D</t>
  </si>
  <si>
    <t>Supplement</t>
  </si>
  <si>
    <t>Integrated</t>
  </si>
  <si>
    <t>MN Care</t>
  </si>
  <si>
    <t>SNBC MA</t>
  </si>
  <si>
    <t xml:space="preserve">SNBC </t>
  </si>
  <si>
    <t>Only</t>
  </si>
  <si>
    <t>MSC+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</si>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</sst>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5" xfId="0" applyFont="1" applyBorder="1" applyAlignment="1">
      <alignment vertical="top" wrapText="1"/>
    </xf>
    <xf numFmtId="15" fontId="0" fillId="0" borderId="0" xfId="0" applyNumberFormat="1"/>
    <xf numFmtId="38" fontId="2" fillId="0" borderId="2" xfId="0" applyNumberFormat="1" applyFont="1" applyBorder="1" applyAlignment="1">
      <alignment horizontal="right" vertical="top" wrapText="1"/>
    </xf>
    <xf numFmtId="38" fontId="3" fillId="2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38" fontId="2" fillId="0" borderId="4" xfId="0" applyNumberFormat="1" applyFont="1" applyBorder="1" applyAlignment="1">
      <alignment horizontal="right" vertical="top" wrapText="1"/>
    </xf>
    <xf numFmtId="0" fontId="0" fillId="0" borderId="7" xfId="0" applyBorder="1"/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9" xfId="0" applyBorder="1"/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R1" sqref="R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4.85546875" bestFit="1" customWidth="1"/>
    <col min="4" max="4" width="12.7109375" customWidth="1"/>
    <col min="5" max="5" width="15.28515625" customWidth="1"/>
    <col min="6" max="13" width="12.7109375" customWidth="1"/>
    <col min="14" max="14" width="14.42578125" bestFit="1" customWidth="1"/>
    <col min="15" max="15" width="12.7109375" customWidth="1"/>
    <col min="16" max="16" width="12.85546875" customWidth="1"/>
    <col min="17" max="17" width="12.7109375" customWidth="1"/>
    <col min="18" max="21" width="12.7109375" hidden="1"/>
    <col min="22" max="16384" width="9.140625" hidden="1"/>
  </cols>
  <sheetData>
    <row r="1" spans="1:18" ht="15.75" x14ac:dyDescent="0.25">
      <c r="G1" s="16" t="s">
        <v>41</v>
      </c>
    </row>
    <row r="2" spans="1:18" ht="23.25" x14ac:dyDescent="0.35">
      <c r="B2" s="14"/>
      <c r="C2" s="13"/>
      <c r="G2" s="8" t="s">
        <v>14</v>
      </c>
    </row>
    <row r="3" spans="1:18" ht="15.75" x14ac:dyDescent="0.25">
      <c r="C3" s="25"/>
      <c r="G3" s="8" t="s">
        <v>25</v>
      </c>
    </row>
    <row r="4" spans="1:18" ht="15.75" x14ac:dyDescent="0.25">
      <c r="G4" s="8" t="s">
        <v>54</v>
      </c>
      <c r="M4" t="s">
        <v>42</v>
      </c>
    </row>
    <row r="5" spans="1:18" ht="15.75" x14ac:dyDescent="0.25">
      <c r="G5" s="9" t="s">
        <v>15</v>
      </c>
      <c r="M5" t="s">
        <v>42</v>
      </c>
    </row>
    <row r="6" spans="1:18" ht="15.75" x14ac:dyDescent="0.25">
      <c r="E6" s="7"/>
    </row>
    <row r="7" spans="1:18" ht="15.75" x14ac:dyDescent="0.25">
      <c r="A7" s="4"/>
      <c r="B7" s="4"/>
      <c r="C7" s="10">
        <v>1</v>
      </c>
      <c r="D7" s="10">
        <v>2</v>
      </c>
      <c r="E7" s="10">
        <v>3</v>
      </c>
      <c r="F7" s="10">
        <v>4</v>
      </c>
      <c r="G7" s="10">
        <v>5</v>
      </c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10">
        <v>14</v>
      </c>
      <c r="Q7" s="10">
        <v>15</v>
      </c>
    </row>
    <row r="8" spans="1:18" ht="17.100000000000001" customHeight="1" x14ac:dyDescent="0.25">
      <c r="C8" s="32"/>
      <c r="Q8" s="30" t="s">
        <v>42</v>
      </c>
      <c r="R8" s="1"/>
    </row>
    <row r="9" spans="1:18" ht="17.100000000000001" customHeight="1" x14ac:dyDescent="0.25">
      <c r="A9" s="4"/>
      <c r="B9" s="4"/>
      <c r="C9" s="36"/>
      <c r="D9" s="36"/>
      <c r="E9" s="36"/>
      <c r="F9" s="36"/>
      <c r="G9" s="39" t="s">
        <v>43</v>
      </c>
      <c r="H9" s="39" t="s">
        <v>43</v>
      </c>
      <c r="I9" s="39" t="s">
        <v>43</v>
      </c>
      <c r="J9" s="40" t="s">
        <v>43</v>
      </c>
      <c r="K9" s="39" t="s">
        <v>42</v>
      </c>
      <c r="L9" s="39" t="s">
        <v>50</v>
      </c>
      <c r="M9" s="39" t="s">
        <v>51</v>
      </c>
      <c r="N9" s="39" t="s">
        <v>42</v>
      </c>
      <c r="O9" s="40" t="s">
        <v>42</v>
      </c>
      <c r="P9" s="39" t="s">
        <v>42</v>
      </c>
      <c r="Q9" s="41" t="s">
        <v>42</v>
      </c>
      <c r="R9" s="1"/>
    </row>
    <row r="10" spans="1:18" ht="17.100000000000001" customHeight="1" x14ac:dyDescent="0.25">
      <c r="A10" s="10" t="s">
        <v>11</v>
      </c>
      <c r="B10" s="10" t="s">
        <v>16</v>
      </c>
      <c r="C10" s="33" t="s">
        <v>10</v>
      </c>
      <c r="D10" s="33" t="s">
        <v>0</v>
      </c>
      <c r="E10" s="33" t="s">
        <v>1</v>
      </c>
      <c r="F10" s="33" t="s">
        <v>9</v>
      </c>
      <c r="G10" s="42" t="s">
        <v>44</v>
      </c>
      <c r="H10" s="42" t="s">
        <v>45</v>
      </c>
      <c r="I10" s="42" t="s">
        <v>47</v>
      </c>
      <c r="J10" s="43" t="s">
        <v>46</v>
      </c>
      <c r="K10" s="42" t="s">
        <v>2</v>
      </c>
      <c r="L10" s="42" t="s">
        <v>52</v>
      </c>
      <c r="M10" s="42" t="s">
        <v>48</v>
      </c>
      <c r="N10" s="42" t="s">
        <v>3</v>
      </c>
      <c r="O10" s="43" t="s">
        <v>53</v>
      </c>
      <c r="P10" s="42" t="s">
        <v>49</v>
      </c>
      <c r="Q10" s="42" t="s">
        <v>4</v>
      </c>
      <c r="R10" s="1"/>
    </row>
    <row r="11" spans="1:18" ht="17.100000000000001" customHeight="1" x14ac:dyDescent="0.25">
      <c r="A11" s="10">
        <v>1</v>
      </c>
      <c r="B11" s="11" t="s">
        <v>40</v>
      </c>
      <c r="C11" s="26">
        <f>SUM(D11:E11)</f>
        <v>95706051</v>
      </c>
      <c r="D11" s="26">
        <f>95706051-E11</f>
        <v>1431316</v>
      </c>
      <c r="E11" s="26">
        <f>SUM(F11:Q11)</f>
        <v>94274735</v>
      </c>
      <c r="F11" s="26">
        <f>36021779</f>
        <v>36021779</v>
      </c>
      <c r="G11" s="31">
        <v>12711693</v>
      </c>
      <c r="H11" s="31">
        <v>0</v>
      </c>
      <c r="I11" s="26">
        <f>1196507+1</f>
        <v>1196508</v>
      </c>
      <c r="J11" s="26">
        <f>273110-1</f>
        <v>273109</v>
      </c>
      <c r="K11" s="26">
        <v>4291272</v>
      </c>
      <c r="L11" s="26">
        <v>2705112</v>
      </c>
      <c r="M11" s="26">
        <v>0</v>
      </c>
      <c r="N11" s="26">
        <f>21647478+9092504</f>
        <v>30739982</v>
      </c>
      <c r="O11" s="26">
        <f>1486483-1</f>
        <v>1486482</v>
      </c>
      <c r="P11" s="31">
        <f>4017309-1</f>
        <v>4017308</v>
      </c>
      <c r="Q11" s="31">
        <v>831490</v>
      </c>
    </row>
    <row r="12" spans="1:18" ht="17.100000000000001" customHeight="1" x14ac:dyDescent="0.25">
      <c r="A12" s="10">
        <v>2</v>
      </c>
      <c r="B12" s="11" t="s">
        <v>5</v>
      </c>
      <c r="C12" s="26">
        <f t="shared" ref="C12:C17" si="0">SUM(D12:E12)</f>
        <v>30646552</v>
      </c>
      <c r="D12" s="26">
        <f>27423440+3223112-E12</f>
        <v>1041849</v>
      </c>
      <c r="E12" s="26">
        <f t="shared" ref="E12:E17" si="1">SUM(F12:Q12)</f>
        <v>29604703</v>
      </c>
      <c r="F12" s="26">
        <f>18657641+1213113</f>
        <v>19870754</v>
      </c>
      <c r="G12" s="26">
        <f>2500753+428094</f>
        <v>2928847</v>
      </c>
      <c r="H12" s="26">
        <v>0</v>
      </c>
      <c r="I12" s="26">
        <f>656180+40295</f>
        <v>696475</v>
      </c>
      <c r="J12" s="26">
        <f>6065+9198</f>
        <v>15263</v>
      </c>
      <c r="K12" s="26">
        <v>144518</v>
      </c>
      <c r="L12" s="26">
        <v>91101</v>
      </c>
      <c r="M12" s="26">
        <v>0</v>
      </c>
      <c r="N12" s="26">
        <f>729026+306210</f>
        <v>1035236</v>
      </c>
      <c r="O12" s="26">
        <v>50061</v>
      </c>
      <c r="P12" s="26">
        <v>135292</v>
      </c>
      <c r="Q12" s="26">
        <f>4609154+28002</f>
        <v>4637156</v>
      </c>
    </row>
    <row r="13" spans="1:18" ht="17.100000000000001" customHeight="1" x14ac:dyDescent="0.25">
      <c r="A13" s="10">
        <v>3</v>
      </c>
      <c r="B13" s="11" t="s">
        <v>6</v>
      </c>
      <c r="C13" s="26">
        <f t="shared" si="0"/>
        <v>28717349</v>
      </c>
      <c r="D13" s="26">
        <f>28717349-E13</f>
        <v>429476</v>
      </c>
      <c r="E13" s="26">
        <f t="shared" si="1"/>
        <v>28287873</v>
      </c>
      <c r="F13" s="26">
        <v>10808617</v>
      </c>
      <c r="G13" s="26">
        <v>3814243</v>
      </c>
      <c r="H13" s="26">
        <v>0</v>
      </c>
      <c r="I13" s="26">
        <v>359021</v>
      </c>
      <c r="J13" s="26">
        <v>81949</v>
      </c>
      <c r="K13" s="26">
        <v>1287630</v>
      </c>
      <c r="L13" s="26">
        <v>811690</v>
      </c>
      <c r="M13" s="26">
        <v>0</v>
      </c>
      <c r="N13" s="26">
        <f>6495495+2728277</f>
        <v>9223772</v>
      </c>
      <c r="O13" s="26">
        <v>446031</v>
      </c>
      <c r="P13" s="26">
        <v>1205425</v>
      </c>
      <c r="Q13" s="26">
        <v>249495</v>
      </c>
    </row>
    <row r="14" spans="1:18" ht="17.100000000000001" customHeight="1" x14ac:dyDescent="0.25">
      <c r="A14" s="10">
        <v>4</v>
      </c>
      <c r="B14" s="24" t="s">
        <v>36</v>
      </c>
      <c r="C14" s="26">
        <f t="shared" si="0"/>
        <v>39558102</v>
      </c>
      <c r="D14" s="26">
        <f>39558102-E14</f>
        <v>0</v>
      </c>
      <c r="E14" s="26">
        <f t="shared" si="1"/>
        <v>39558102</v>
      </c>
      <c r="F14" s="26">
        <v>12983427</v>
      </c>
      <c r="G14" s="26">
        <v>0</v>
      </c>
      <c r="H14" s="26">
        <v>0</v>
      </c>
      <c r="I14" s="26">
        <v>0</v>
      </c>
      <c r="J14" s="26">
        <v>0</v>
      </c>
      <c r="K14" s="26">
        <v>1975305</v>
      </c>
      <c r="L14" s="26">
        <v>2180796</v>
      </c>
      <c r="M14" s="26">
        <v>0</v>
      </c>
      <c r="N14" s="26">
        <f>9291411+8700059</f>
        <v>17991470</v>
      </c>
      <c r="O14" s="26">
        <v>1137406</v>
      </c>
      <c r="P14" s="26">
        <v>2144466</v>
      </c>
      <c r="Q14" s="26">
        <v>1145232</v>
      </c>
    </row>
    <row r="15" spans="1:18" ht="17.100000000000001" customHeight="1" x14ac:dyDescent="0.25">
      <c r="A15" s="10">
        <v>5</v>
      </c>
      <c r="B15" s="11" t="s">
        <v>7</v>
      </c>
      <c r="C15" s="26">
        <f t="shared" si="0"/>
        <v>10299534</v>
      </c>
      <c r="D15" s="26">
        <f>10299534-E15</f>
        <v>154032</v>
      </c>
      <c r="E15" s="26">
        <f t="shared" si="1"/>
        <v>10145502</v>
      </c>
      <c r="F15" s="26">
        <v>3876532</v>
      </c>
      <c r="G15" s="26">
        <v>1367986</v>
      </c>
      <c r="H15" s="26">
        <v>0</v>
      </c>
      <c r="I15" s="26">
        <v>128764</v>
      </c>
      <c r="J15" s="26">
        <v>29391</v>
      </c>
      <c r="K15" s="26">
        <v>461811</v>
      </c>
      <c r="L15" s="26">
        <v>291114</v>
      </c>
      <c r="M15" s="26">
        <v>0</v>
      </c>
      <c r="N15" s="26">
        <f>2329622+978502</f>
        <v>3308124</v>
      </c>
      <c r="O15" s="26">
        <v>159970</v>
      </c>
      <c r="P15" s="26">
        <v>432328</v>
      </c>
      <c r="Q15" s="26">
        <v>89482</v>
      </c>
    </row>
    <row r="16" spans="1:18" ht="17.100000000000001" customHeight="1" x14ac:dyDescent="0.25">
      <c r="A16" s="10">
        <v>6</v>
      </c>
      <c r="B16" s="11" t="s">
        <v>39</v>
      </c>
      <c r="C16" s="26">
        <f t="shared" si="0"/>
        <v>29818863</v>
      </c>
      <c r="D16" s="26">
        <f>29818863-E16</f>
        <v>445950</v>
      </c>
      <c r="E16" s="26">
        <f t="shared" si="1"/>
        <v>29372913</v>
      </c>
      <c r="F16" s="26">
        <v>11223204</v>
      </c>
      <c r="G16" s="26">
        <v>3960546</v>
      </c>
      <c r="H16" s="26">
        <v>0</v>
      </c>
      <c r="I16" s="26">
        <v>372792</v>
      </c>
      <c r="J16" s="26">
        <v>85092</v>
      </c>
      <c r="K16" s="26">
        <v>1337020</v>
      </c>
      <c r="L16" s="26">
        <v>842824</v>
      </c>
      <c r="M16" s="26">
        <v>0</v>
      </c>
      <c r="N16" s="26">
        <f>6744643+2832926</f>
        <v>9577569</v>
      </c>
      <c r="O16" s="26">
        <v>463139</v>
      </c>
      <c r="P16" s="26">
        <v>1251662</v>
      </c>
      <c r="Q16" s="26">
        <v>259065</v>
      </c>
    </row>
    <row r="17" spans="1:19" ht="17.100000000000001" customHeight="1" x14ac:dyDescent="0.25">
      <c r="A17" s="10">
        <v>7</v>
      </c>
      <c r="B17" s="11" t="s">
        <v>8</v>
      </c>
      <c r="C17" s="26">
        <f t="shared" si="0"/>
        <v>3458628</v>
      </c>
      <c r="D17" s="26">
        <f>3458627+1-E17</f>
        <v>51726</v>
      </c>
      <c r="E17" s="26">
        <f t="shared" si="1"/>
        <v>3406902</v>
      </c>
      <c r="F17" s="26">
        <v>1301756</v>
      </c>
      <c r="G17" s="26">
        <v>459375</v>
      </c>
      <c r="H17" s="26">
        <v>0</v>
      </c>
      <c r="I17" s="26">
        <v>43239</v>
      </c>
      <c r="J17" s="26">
        <v>9870</v>
      </c>
      <c r="K17" s="26">
        <v>155078</v>
      </c>
      <c r="L17" s="26">
        <v>97757</v>
      </c>
      <c r="M17" s="26">
        <v>0</v>
      </c>
      <c r="N17" s="26">
        <f>782297+328585</f>
        <v>1110882</v>
      </c>
      <c r="O17" s="26">
        <v>53719</v>
      </c>
      <c r="P17" s="26">
        <v>145178</v>
      </c>
      <c r="Q17" s="26">
        <v>30048</v>
      </c>
    </row>
    <row r="18" spans="1:19" s="1" customFormat="1" ht="17.100000000000001" customHeight="1" x14ac:dyDescent="0.25">
      <c r="A18" s="10">
        <v>8</v>
      </c>
      <c r="B18" s="12" t="s">
        <v>13</v>
      </c>
      <c r="C18" s="27">
        <f>SUM(C11:C17)</f>
        <v>238205079</v>
      </c>
      <c r="D18" s="27">
        <f t="shared" ref="D18:Q18" si="2">SUM(D11:D17)</f>
        <v>3554349</v>
      </c>
      <c r="E18" s="27">
        <f t="shared" si="2"/>
        <v>234650730</v>
      </c>
      <c r="F18" s="27">
        <f t="shared" si="2"/>
        <v>96086069</v>
      </c>
      <c r="G18" s="27">
        <f t="shared" si="2"/>
        <v>25242690</v>
      </c>
      <c r="H18" s="27">
        <f t="shared" si="2"/>
        <v>0</v>
      </c>
      <c r="I18" s="27">
        <f t="shared" si="2"/>
        <v>2796799</v>
      </c>
      <c r="J18" s="27">
        <f t="shared" si="2"/>
        <v>494674</v>
      </c>
      <c r="K18" s="27">
        <f t="shared" si="2"/>
        <v>9652634</v>
      </c>
      <c r="L18" s="27">
        <f t="shared" ref="L18" si="3">SUM(L11:L17)</f>
        <v>7020394</v>
      </c>
      <c r="M18" s="27">
        <f t="shared" si="2"/>
        <v>0</v>
      </c>
      <c r="N18" s="27">
        <f t="shared" si="2"/>
        <v>72987035</v>
      </c>
      <c r="O18" s="27">
        <f t="shared" si="2"/>
        <v>3796808</v>
      </c>
      <c r="P18" s="27">
        <f t="shared" si="2"/>
        <v>9331659</v>
      </c>
      <c r="Q18" s="27">
        <f t="shared" si="2"/>
        <v>7241968</v>
      </c>
    </row>
    <row r="19" spans="1:19" ht="17.100000000000001" customHeight="1" x14ac:dyDescent="0.25">
      <c r="A19" s="4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7.100000000000001" customHeight="1" x14ac:dyDescent="0.25">
      <c r="A20" s="4"/>
      <c r="B20" s="4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>
        <v>6</v>
      </c>
      <c r="I20" s="10">
        <v>7</v>
      </c>
      <c r="J20" s="10">
        <v>8</v>
      </c>
      <c r="K20" s="10">
        <v>9</v>
      </c>
      <c r="L20" s="10">
        <v>10</v>
      </c>
      <c r="M20" s="10">
        <v>11</v>
      </c>
      <c r="N20" s="10">
        <v>12</v>
      </c>
      <c r="O20" s="10">
        <v>13</v>
      </c>
      <c r="P20" s="10">
        <v>14</v>
      </c>
      <c r="Q20" s="10">
        <v>15</v>
      </c>
      <c r="R20" s="1"/>
    </row>
    <row r="21" spans="1:19" ht="17.100000000000001" customHeight="1" x14ac:dyDescent="0.25">
      <c r="C21" s="32"/>
      <c r="Q21" s="30" t="s">
        <v>42</v>
      </c>
    </row>
    <row r="22" spans="1:19" ht="17.100000000000001" customHeight="1" x14ac:dyDescent="0.25">
      <c r="A22" s="4"/>
      <c r="B22" s="4"/>
      <c r="C22" s="36"/>
      <c r="D22" s="36"/>
      <c r="E22" s="36"/>
      <c r="F22" s="36"/>
      <c r="G22" s="35" t="s">
        <v>43</v>
      </c>
      <c r="H22" s="35" t="s">
        <v>43</v>
      </c>
      <c r="I22" s="35" t="s">
        <v>43</v>
      </c>
      <c r="J22" s="37" t="s">
        <v>43</v>
      </c>
      <c r="K22" s="35" t="s">
        <v>42</v>
      </c>
      <c r="L22" s="35" t="s">
        <v>50</v>
      </c>
      <c r="M22" s="35" t="s">
        <v>51</v>
      </c>
      <c r="N22" s="35" t="s">
        <v>42</v>
      </c>
      <c r="O22" s="37" t="s">
        <v>42</v>
      </c>
      <c r="P22" s="35" t="s">
        <v>42</v>
      </c>
      <c r="Q22" s="38" t="s">
        <v>42</v>
      </c>
    </row>
    <row r="23" spans="1:19" ht="17.100000000000001" customHeight="1" x14ac:dyDescent="0.25">
      <c r="A23" s="10" t="s">
        <v>11</v>
      </c>
      <c r="B23" s="10" t="s">
        <v>17</v>
      </c>
      <c r="C23" s="33" t="s">
        <v>10</v>
      </c>
      <c r="D23" s="33" t="s">
        <v>0</v>
      </c>
      <c r="E23" s="33" t="s">
        <v>1</v>
      </c>
      <c r="F23" s="33" t="s">
        <v>9</v>
      </c>
      <c r="G23" s="33" t="s">
        <v>44</v>
      </c>
      <c r="H23" s="33" t="s">
        <v>45</v>
      </c>
      <c r="I23" s="33" t="s">
        <v>47</v>
      </c>
      <c r="J23" s="34" t="s">
        <v>46</v>
      </c>
      <c r="K23" s="33" t="s">
        <v>2</v>
      </c>
      <c r="L23" s="33" t="s">
        <v>52</v>
      </c>
      <c r="M23" s="33" t="s">
        <v>48</v>
      </c>
      <c r="N23" s="33" t="s">
        <v>3</v>
      </c>
      <c r="O23" s="34" t="s">
        <v>53</v>
      </c>
      <c r="P23" s="33" t="s">
        <v>49</v>
      </c>
      <c r="Q23" s="33" t="s">
        <v>4</v>
      </c>
    </row>
    <row r="24" spans="1:19" ht="17.100000000000001" customHeight="1" x14ac:dyDescent="0.25">
      <c r="A24" s="10">
        <v>9</v>
      </c>
      <c r="B24" s="11" t="s">
        <v>40</v>
      </c>
      <c r="C24" s="28">
        <f>SUM(D24:E24)</f>
        <v>0</v>
      </c>
      <c r="D24" s="28">
        <v>0</v>
      </c>
      <c r="E24" s="28">
        <f>SUM(F24:Q24)</f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</row>
    <row r="25" spans="1:19" ht="17.100000000000001" customHeight="1" x14ac:dyDescent="0.25">
      <c r="A25" s="10">
        <v>10</v>
      </c>
      <c r="B25" s="11" t="s">
        <v>5</v>
      </c>
      <c r="C25" s="28">
        <f t="shared" ref="C25:C30" si="4">SUM(D25:E25)</f>
        <v>0</v>
      </c>
      <c r="D25" s="28">
        <v>0</v>
      </c>
      <c r="E25" s="28">
        <f t="shared" ref="E25:E30" si="5">SUM(F25:Q25)</f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</row>
    <row r="26" spans="1:19" ht="17.100000000000001" customHeight="1" x14ac:dyDescent="0.25">
      <c r="A26" s="10">
        <v>11</v>
      </c>
      <c r="B26" s="11" t="s">
        <v>6</v>
      </c>
      <c r="C26" s="28">
        <f t="shared" si="4"/>
        <v>0</v>
      </c>
      <c r="D26" s="28">
        <v>0</v>
      </c>
      <c r="E26" s="28">
        <f t="shared" si="5"/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</row>
    <row r="27" spans="1:19" ht="17.100000000000001" customHeight="1" x14ac:dyDescent="0.25">
      <c r="A27" s="10">
        <v>12</v>
      </c>
      <c r="B27" s="24" t="s">
        <v>36</v>
      </c>
      <c r="C27" s="28">
        <f t="shared" si="4"/>
        <v>0</v>
      </c>
      <c r="D27" s="28">
        <v>0</v>
      </c>
      <c r="E27" s="28">
        <f t="shared" si="5"/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</row>
    <row r="28" spans="1:19" ht="17.100000000000001" customHeight="1" x14ac:dyDescent="0.25">
      <c r="A28" s="10">
        <v>13</v>
      </c>
      <c r="B28" s="11" t="s">
        <v>7</v>
      </c>
      <c r="C28" s="28">
        <f t="shared" si="4"/>
        <v>0</v>
      </c>
      <c r="D28" s="28">
        <v>0</v>
      </c>
      <c r="E28" s="28">
        <f t="shared" si="5"/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</row>
    <row r="29" spans="1:19" ht="17.100000000000001" customHeight="1" x14ac:dyDescent="0.25">
      <c r="A29" s="10">
        <v>14</v>
      </c>
      <c r="B29" s="11" t="s">
        <v>39</v>
      </c>
      <c r="C29" s="28">
        <f t="shared" si="4"/>
        <v>0</v>
      </c>
      <c r="D29" s="28">
        <v>0</v>
      </c>
      <c r="E29" s="28">
        <f t="shared" si="5"/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</row>
    <row r="30" spans="1:19" ht="17.100000000000001" customHeight="1" x14ac:dyDescent="0.25">
      <c r="A30" s="10">
        <v>15</v>
      </c>
      <c r="B30" s="11" t="s">
        <v>8</v>
      </c>
      <c r="C30" s="28">
        <f t="shared" si="4"/>
        <v>0</v>
      </c>
      <c r="D30" s="28">
        <v>0</v>
      </c>
      <c r="E30" s="28">
        <f t="shared" si="5"/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</row>
    <row r="31" spans="1:19" s="1" customFormat="1" ht="17.100000000000001" customHeight="1" x14ac:dyDescent="0.25">
      <c r="A31" s="10">
        <v>16</v>
      </c>
      <c r="B31" s="12" t="s">
        <v>12</v>
      </c>
      <c r="C31" s="29">
        <f>SUM(C24:C30)</f>
        <v>0</v>
      </c>
      <c r="D31" s="29">
        <f t="shared" ref="D31" si="6">SUM(D24:D30)</f>
        <v>0</v>
      </c>
      <c r="E31" s="29">
        <f t="shared" ref="E31" si="7">SUM(E24:E30)</f>
        <v>0</v>
      </c>
      <c r="F31" s="29">
        <f t="shared" ref="F31" si="8">SUM(F24:F30)</f>
        <v>0</v>
      </c>
      <c r="G31" s="29">
        <f t="shared" ref="G31" si="9">SUM(G24:G30)</f>
        <v>0</v>
      </c>
      <c r="H31" s="29">
        <f t="shared" ref="H31" si="10">SUM(H24:H30)</f>
        <v>0</v>
      </c>
      <c r="I31" s="29">
        <f t="shared" ref="I31" si="11">SUM(I24:I30)</f>
        <v>0</v>
      </c>
      <c r="J31" s="29">
        <f t="shared" ref="J31" si="12">SUM(J24:J30)</f>
        <v>0</v>
      </c>
      <c r="K31" s="29">
        <f t="shared" ref="K31:L31" si="13">SUM(K24:K30)</f>
        <v>0</v>
      </c>
      <c r="L31" s="29">
        <f t="shared" si="13"/>
        <v>0</v>
      </c>
      <c r="M31" s="29">
        <f t="shared" ref="M31" si="14">SUM(M24:M30)</f>
        <v>0</v>
      </c>
      <c r="N31" s="29">
        <f t="shared" ref="N31" si="15">SUM(N24:N30)</f>
        <v>0</v>
      </c>
      <c r="O31" s="29">
        <f t="shared" ref="O31" si="16">SUM(O24:O30)</f>
        <v>0</v>
      </c>
      <c r="P31" s="29">
        <f t="shared" ref="P31" si="17">SUM(P24:P30)</f>
        <v>0</v>
      </c>
      <c r="Q31" s="29">
        <f t="shared" ref="Q31" si="18">SUM(Q24:Q30)</f>
        <v>0</v>
      </c>
    </row>
    <row r="32" spans="1:19" ht="17.100000000000001" customHeight="1" x14ac:dyDescent="0.25">
      <c r="A32" s="4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"/>
      <c r="S32" s="1"/>
    </row>
    <row r="33" spans="1:19" ht="17.100000000000001" customHeight="1" x14ac:dyDescent="0.25">
      <c r="A33" s="4"/>
      <c r="B33" s="2"/>
      <c r="C33" s="10">
        <v>1</v>
      </c>
      <c r="D33" s="10">
        <v>2</v>
      </c>
      <c r="E33" s="10">
        <v>3</v>
      </c>
      <c r="F33" s="10">
        <v>4</v>
      </c>
      <c r="G33" s="10">
        <v>5</v>
      </c>
      <c r="H33" s="10">
        <v>6</v>
      </c>
      <c r="I33" s="10">
        <v>7</v>
      </c>
      <c r="J33" s="10">
        <v>8</v>
      </c>
      <c r="K33" s="10">
        <v>9</v>
      </c>
      <c r="L33" s="10">
        <v>10</v>
      </c>
      <c r="M33" s="10">
        <v>11</v>
      </c>
      <c r="N33" s="10">
        <v>12</v>
      </c>
      <c r="O33" s="10">
        <v>13</v>
      </c>
      <c r="P33" s="10">
        <v>14</v>
      </c>
      <c r="Q33" s="10">
        <v>15</v>
      </c>
      <c r="R33" s="1"/>
    </row>
    <row r="34" spans="1:19" ht="17.100000000000001" customHeight="1" x14ac:dyDescent="0.25">
      <c r="C34" s="32"/>
      <c r="Q34" s="30" t="s">
        <v>42</v>
      </c>
    </row>
    <row r="35" spans="1:19" ht="17.100000000000001" customHeight="1" x14ac:dyDescent="0.25">
      <c r="A35" s="4"/>
      <c r="B35" s="2"/>
      <c r="C35" s="36"/>
      <c r="D35" s="36"/>
      <c r="E35" s="36"/>
      <c r="F35" s="36"/>
      <c r="G35" s="35" t="s">
        <v>43</v>
      </c>
      <c r="H35" s="35" t="s">
        <v>43</v>
      </c>
      <c r="I35" s="35" t="s">
        <v>43</v>
      </c>
      <c r="J35" s="37" t="s">
        <v>43</v>
      </c>
      <c r="K35" s="35" t="s">
        <v>42</v>
      </c>
      <c r="L35" s="35" t="s">
        <v>50</v>
      </c>
      <c r="M35" s="35" t="s">
        <v>51</v>
      </c>
      <c r="N35" s="35" t="s">
        <v>42</v>
      </c>
      <c r="O35" s="37" t="s">
        <v>42</v>
      </c>
      <c r="P35" s="35" t="s">
        <v>42</v>
      </c>
      <c r="Q35" s="38" t="s">
        <v>42</v>
      </c>
    </row>
    <row r="36" spans="1:19" ht="17.100000000000001" customHeight="1" x14ac:dyDescent="0.25">
      <c r="A36" s="10" t="s">
        <v>11</v>
      </c>
      <c r="B36" s="12" t="s">
        <v>18</v>
      </c>
      <c r="C36" s="33" t="s">
        <v>10</v>
      </c>
      <c r="D36" s="33" t="s">
        <v>0</v>
      </c>
      <c r="E36" s="33" t="s">
        <v>1</v>
      </c>
      <c r="F36" s="33" t="s">
        <v>9</v>
      </c>
      <c r="G36" s="33" t="s">
        <v>44</v>
      </c>
      <c r="H36" s="33" t="s">
        <v>45</v>
      </c>
      <c r="I36" s="33" t="s">
        <v>47</v>
      </c>
      <c r="J36" s="34" t="s">
        <v>46</v>
      </c>
      <c r="K36" s="33" t="s">
        <v>2</v>
      </c>
      <c r="L36" s="33" t="s">
        <v>52</v>
      </c>
      <c r="M36" s="33" t="s">
        <v>48</v>
      </c>
      <c r="N36" s="33" t="s">
        <v>3</v>
      </c>
      <c r="O36" s="34" t="s">
        <v>53</v>
      </c>
      <c r="P36" s="33" t="s">
        <v>49</v>
      </c>
      <c r="Q36" s="33" t="s">
        <v>4</v>
      </c>
    </row>
    <row r="37" spans="1:19" ht="17.100000000000001" customHeight="1" x14ac:dyDescent="0.25">
      <c r="A37" s="10">
        <v>17</v>
      </c>
      <c r="B37" s="11" t="s">
        <v>40</v>
      </c>
      <c r="C37" s="26">
        <f t="shared" ref="C37:C43" si="19">SUM(D37:E37)</f>
        <v>95706051</v>
      </c>
      <c r="D37" s="26">
        <f t="shared" ref="D37:Q37" si="20">D24+D11</f>
        <v>1431316</v>
      </c>
      <c r="E37" s="26">
        <f t="shared" si="20"/>
        <v>94274735</v>
      </c>
      <c r="F37" s="26">
        <f t="shared" si="20"/>
        <v>36021779</v>
      </c>
      <c r="G37" s="26">
        <f t="shared" si="20"/>
        <v>12711693</v>
      </c>
      <c r="H37" s="26">
        <f t="shared" si="20"/>
        <v>0</v>
      </c>
      <c r="I37" s="26">
        <f t="shared" si="20"/>
        <v>1196508</v>
      </c>
      <c r="J37" s="26">
        <f t="shared" si="20"/>
        <v>273109</v>
      </c>
      <c r="K37" s="26">
        <f t="shared" si="20"/>
        <v>4291272</v>
      </c>
      <c r="L37" s="26">
        <f t="shared" si="20"/>
        <v>2705112</v>
      </c>
      <c r="M37" s="26">
        <f t="shared" si="20"/>
        <v>0</v>
      </c>
      <c r="N37" s="26">
        <f t="shared" si="20"/>
        <v>30739982</v>
      </c>
      <c r="O37" s="26">
        <f t="shared" si="20"/>
        <v>1486482</v>
      </c>
      <c r="P37" s="26">
        <f t="shared" si="20"/>
        <v>4017308</v>
      </c>
      <c r="Q37" s="26">
        <f t="shared" si="20"/>
        <v>831490</v>
      </c>
    </row>
    <row r="38" spans="1:19" ht="17.100000000000001" customHeight="1" x14ac:dyDescent="0.25">
      <c r="A38" s="10">
        <v>18</v>
      </c>
      <c r="B38" s="11" t="s">
        <v>5</v>
      </c>
      <c r="C38" s="26">
        <f t="shared" si="19"/>
        <v>30646552</v>
      </c>
      <c r="D38" s="26">
        <f t="shared" ref="D38:Q38" si="21">D25+D12</f>
        <v>1041849</v>
      </c>
      <c r="E38" s="26">
        <f t="shared" si="21"/>
        <v>29604703</v>
      </c>
      <c r="F38" s="26">
        <f t="shared" si="21"/>
        <v>19870754</v>
      </c>
      <c r="G38" s="26">
        <f t="shared" si="21"/>
        <v>2928847</v>
      </c>
      <c r="H38" s="26">
        <f t="shared" si="21"/>
        <v>0</v>
      </c>
      <c r="I38" s="26">
        <f t="shared" si="21"/>
        <v>696475</v>
      </c>
      <c r="J38" s="26">
        <f t="shared" si="21"/>
        <v>15263</v>
      </c>
      <c r="K38" s="26">
        <f t="shared" si="21"/>
        <v>144518</v>
      </c>
      <c r="L38" s="26">
        <f t="shared" si="21"/>
        <v>91101</v>
      </c>
      <c r="M38" s="26">
        <f t="shared" si="21"/>
        <v>0</v>
      </c>
      <c r="N38" s="26">
        <f t="shared" si="21"/>
        <v>1035236</v>
      </c>
      <c r="O38" s="26">
        <f t="shared" si="21"/>
        <v>50061</v>
      </c>
      <c r="P38" s="26">
        <f t="shared" si="21"/>
        <v>135292</v>
      </c>
      <c r="Q38" s="26">
        <f t="shared" si="21"/>
        <v>4637156</v>
      </c>
    </row>
    <row r="39" spans="1:19" ht="17.100000000000001" customHeight="1" x14ac:dyDescent="0.25">
      <c r="A39" s="10">
        <v>19</v>
      </c>
      <c r="B39" s="11" t="s">
        <v>6</v>
      </c>
      <c r="C39" s="26">
        <f t="shared" si="19"/>
        <v>28717349</v>
      </c>
      <c r="D39" s="26">
        <f t="shared" ref="D39:Q39" si="22">D26+D13</f>
        <v>429476</v>
      </c>
      <c r="E39" s="26">
        <f t="shared" si="22"/>
        <v>28287873</v>
      </c>
      <c r="F39" s="26">
        <f t="shared" si="22"/>
        <v>10808617</v>
      </c>
      <c r="G39" s="26">
        <f t="shared" si="22"/>
        <v>3814243</v>
      </c>
      <c r="H39" s="26">
        <f t="shared" si="22"/>
        <v>0</v>
      </c>
      <c r="I39" s="26">
        <f t="shared" si="22"/>
        <v>359021</v>
      </c>
      <c r="J39" s="26">
        <f t="shared" si="22"/>
        <v>81949</v>
      </c>
      <c r="K39" s="26">
        <f t="shared" si="22"/>
        <v>1287630</v>
      </c>
      <c r="L39" s="26">
        <f t="shared" si="22"/>
        <v>811690</v>
      </c>
      <c r="M39" s="26">
        <f t="shared" si="22"/>
        <v>0</v>
      </c>
      <c r="N39" s="26">
        <f t="shared" si="22"/>
        <v>9223772</v>
      </c>
      <c r="O39" s="26">
        <f t="shared" si="22"/>
        <v>446031</v>
      </c>
      <c r="P39" s="26">
        <f t="shared" si="22"/>
        <v>1205425</v>
      </c>
      <c r="Q39" s="26">
        <f t="shared" si="22"/>
        <v>249495</v>
      </c>
    </row>
    <row r="40" spans="1:19" ht="17.100000000000001" customHeight="1" x14ac:dyDescent="0.25">
      <c r="A40" s="10">
        <v>20</v>
      </c>
      <c r="B40" s="24" t="s">
        <v>36</v>
      </c>
      <c r="C40" s="26">
        <f t="shared" si="19"/>
        <v>39558102</v>
      </c>
      <c r="D40" s="26">
        <f t="shared" ref="D40:Q40" si="23">D27+D14</f>
        <v>0</v>
      </c>
      <c r="E40" s="26">
        <f t="shared" si="23"/>
        <v>39558102</v>
      </c>
      <c r="F40" s="26">
        <f t="shared" si="23"/>
        <v>12983427</v>
      </c>
      <c r="G40" s="26">
        <f t="shared" si="23"/>
        <v>0</v>
      </c>
      <c r="H40" s="26">
        <f t="shared" si="23"/>
        <v>0</v>
      </c>
      <c r="I40" s="26">
        <f t="shared" si="23"/>
        <v>0</v>
      </c>
      <c r="J40" s="26">
        <f t="shared" si="23"/>
        <v>0</v>
      </c>
      <c r="K40" s="26">
        <f t="shared" si="23"/>
        <v>1975305</v>
      </c>
      <c r="L40" s="26">
        <f t="shared" si="23"/>
        <v>2180796</v>
      </c>
      <c r="M40" s="26">
        <f t="shared" si="23"/>
        <v>0</v>
      </c>
      <c r="N40" s="26">
        <f t="shared" si="23"/>
        <v>17991470</v>
      </c>
      <c r="O40" s="26">
        <f t="shared" si="23"/>
        <v>1137406</v>
      </c>
      <c r="P40" s="26">
        <f t="shared" si="23"/>
        <v>2144466</v>
      </c>
      <c r="Q40" s="26">
        <f t="shared" si="23"/>
        <v>1145232</v>
      </c>
    </row>
    <row r="41" spans="1:19" ht="17.100000000000001" customHeight="1" x14ac:dyDescent="0.25">
      <c r="A41" s="10">
        <v>21</v>
      </c>
      <c r="B41" s="11" t="s">
        <v>7</v>
      </c>
      <c r="C41" s="26">
        <f t="shared" si="19"/>
        <v>10299534</v>
      </c>
      <c r="D41" s="26">
        <f t="shared" ref="D41:Q41" si="24">D28+D15</f>
        <v>154032</v>
      </c>
      <c r="E41" s="26">
        <f t="shared" si="24"/>
        <v>10145502</v>
      </c>
      <c r="F41" s="26">
        <f t="shared" si="24"/>
        <v>3876532</v>
      </c>
      <c r="G41" s="26">
        <f t="shared" si="24"/>
        <v>1367986</v>
      </c>
      <c r="H41" s="26">
        <f t="shared" si="24"/>
        <v>0</v>
      </c>
      <c r="I41" s="26">
        <f t="shared" si="24"/>
        <v>128764</v>
      </c>
      <c r="J41" s="26">
        <f t="shared" si="24"/>
        <v>29391</v>
      </c>
      <c r="K41" s="26">
        <f t="shared" si="24"/>
        <v>461811</v>
      </c>
      <c r="L41" s="26">
        <f t="shared" si="24"/>
        <v>291114</v>
      </c>
      <c r="M41" s="26">
        <f t="shared" si="24"/>
        <v>0</v>
      </c>
      <c r="N41" s="26">
        <f t="shared" si="24"/>
        <v>3308124</v>
      </c>
      <c r="O41" s="26">
        <f t="shared" si="24"/>
        <v>159970</v>
      </c>
      <c r="P41" s="26">
        <f t="shared" si="24"/>
        <v>432328</v>
      </c>
      <c r="Q41" s="26">
        <f t="shared" si="24"/>
        <v>89482</v>
      </c>
    </row>
    <row r="42" spans="1:19" ht="17.100000000000001" customHeight="1" x14ac:dyDescent="0.25">
      <c r="A42" s="10">
        <v>22</v>
      </c>
      <c r="B42" s="11" t="s">
        <v>39</v>
      </c>
      <c r="C42" s="26">
        <f t="shared" si="19"/>
        <v>29818863</v>
      </c>
      <c r="D42" s="26">
        <f t="shared" ref="D42:Q42" si="25">D29+D16</f>
        <v>445950</v>
      </c>
      <c r="E42" s="26">
        <f t="shared" si="25"/>
        <v>29372913</v>
      </c>
      <c r="F42" s="26">
        <f t="shared" si="25"/>
        <v>11223204</v>
      </c>
      <c r="G42" s="26">
        <f t="shared" si="25"/>
        <v>3960546</v>
      </c>
      <c r="H42" s="26">
        <f t="shared" si="25"/>
        <v>0</v>
      </c>
      <c r="I42" s="26">
        <f t="shared" si="25"/>
        <v>372792</v>
      </c>
      <c r="J42" s="26">
        <f t="shared" si="25"/>
        <v>85092</v>
      </c>
      <c r="K42" s="26">
        <f t="shared" si="25"/>
        <v>1337020</v>
      </c>
      <c r="L42" s="26">
        <f t="shared" si="25"/>
        <v>842824</v>
      </c>
      <c r="M42" s="26">
        <f t="shared" si="25"/>
        <v>0</v>
      </c>
      <c r="N42" s="26">
        <f t="shared" si="25"/>
        <v>9577569</v>
      </c>
      <c r="O42" s="26">
        <f t="shared" si="25"/>
        <v>463139</v>
      </c>
      <c r="P42" s="26">
        <f t="shared" si="25"/>
        <v>1251662</v>
      </c>
      <c r="Q42" s="26">
        <f t="shared" si="25"/>
        <v>259065</v>
      </c>
    </row>
    <row r="43" spans="1:19" ht="17.100000000000001" customHeight="1" x14ac:dyDescent="0.25">
      <c r="A43" s="10">
        <v>23</v>
      </c>
      <c r="B43" s="11" t="s">
        <v>8</v>
      </c>
      <c r="C43" s="26">
        <f t="shared" si="19"/>
        <v>3458628</v>
      </c>
      <c r="D43" s="26">
        <f t="shared" ref="D43:Q43" si="26">D30+D17</f>
        <v>51726</v>
      </c>
      <c r="E43" s="26">
        <f t="shared" si="26"/>
        <v>3406902</v>
      </c>
      <c r="F43" s="26">
        <f t="shared" si="26"/>
        <v>1301756</v>
      </c>
      <c r="G43" s="26">
        <f t="shared" si="26"/>
        <v>459375</v>
      </c>
      <c r="H43" s="26">
        <f t="shared" si="26"/>
        <v>0</v>
      </c>
      <c r="I43" s="26">
        <f t="shared" si="26"/>
        <v>43239</v>
      </c>
      <c r="J43" s="26">
        <f t="shared" si="26"/>
        <v>9870</v>
      </c>
      <c r="K43" s="26">
        <f t="shared" si="26"/>
        <v>155078</v>
      </c>
      <c r="L43" s="26">
        <f t="shared" si="26"/>
        <v>97757</v>
      </c>
      <c r="M43" s="26">
        <f t="shared" si="26"/>
        <v>0</v>
      </c>
      <c r="N43" s="26">
        <f t="shared" si="26"/>
        <v>1110882</v>
      </c>
      <c r="O43" s="26">
        <f t="shared" si="26"/>
        <v>53719</v>
      </c>
      <c r="P43" s="26">
        <f t="shared" si="26"/>
        <v>145178</v>
      </c>
      <c r="Q43" s="26">
        <f t="shared" si="26"/>
        <v>30048</v>
      </c>
    </row>
    <row r="44" spans="1:19" s="1" customFormat="1" ht="17.100000000000001" customHeight="1" x14ac:dyDescent="0.25">
      <c r="A44" s="10">
        <v>24</v>
      </c>
      <c r="B44" s="12" t="s">
        <v>19</v>
      </c>
      <c r="C44" s="27">
        <f>SUM(C37:C43)</f>
        <v>238205079</v>
      </c>
      <c r="D44" s="27">
        <f t="shared" ref="D44" si="27">SUM(D37:D43)</f>
        <v>3554349</v>
      </c>
      <c r="E44" s="27">
        <f t="shared" ref="E44" si="28">SUM(E37:E43)</f>
        <v>234650730</v>
      </c>
      <c r="F44" s="27">
        <f t="shared" ref="F44" si="29">SUM(F37:F43)</f>
        <v>96086069</v>
      </c>
      <c r="G44" s="27">
        <f t="shared" ref="G44" si="30">SUM(G37:G43)</f>
        <v>25242690</v>
      </c>
      <c r="H44" s="27">
        <f t="shared" ref="H44" si="31">SUM(H37:H43)</f>
        <v>0</v>
      </c>
      <c r="I44" s="27">
        <f t="shared" ref="I44" si="32">SUM(I37:I43)</f>
        <v>2796799</v>
      </c>
      <c r="J44" s="27">
        <f t="shared" ref="J44" si="33">SUM(J37:J43)</f>
        <v>494674</v>
      </c>
      <c r="K44" s="27">
        <f t="shared" ref="K44:L44" si="34">SUM(K37:K43)</f>
        <v>9652634</v>
      </c>
      <c r="L44" s="27">
        <f t="shared" si="34"/>
        <v>7020394</v>
      </c>
      <c r="M44" s="27">
        <f t="shared" ref="M44" si="35">SUM(M37:M43)</f>
        <v>0</v>
      </c>
      <c r="N44" s="27">
        <f t="shared" ref="N44" si="36">SUM(N37:N43)</f>
        <v>72987035</v>
      </c>
      <c r="O44" s="27">
        <f t="shared" ref="O44" si="37">SUM(O37:O43)</f>
        <v>3796808</v>
      </c>
      <c r="P44" s="27">
        <f t="shared" ref="P44" si="38">SUM(P37:P43)</f>
        <v>9331659</v>
      </c>
      <c r="Q44" s="27">
        <f t="shared" ref="Q44" si="39">SUM(Q37:Q43)</f>
        <v>7241968</v>
      </c>
    </row>
    <row r="45" spans="1:19" s="1" customFormat="1" ht="17.100000000000001" customHeight="1" x14ac:dyDescent="0.25">
      <c r="A45" s="10">
        <v>25</v>
      </c>
      <c r="B45" s="12" t="s">
        <v>26</v>
      </c>
      <c r="C45" s="27">
        <f>SUM(D45:E45)</f>
        <v>26009274</v>
      </c>
      <c r="D45" s="27">
        <v>293774</v>
      </c>
      <c r="E45" s="27">
        <f>SUM(F45:Q45)</f>
        <v>25715500</v>
      </c>
      <c r="F45" s="27">
        <v>5353389</v>
      </c>
      <c r="G45" s="27">
        <v>3728197</v>
      </c>
      <c r="H45" s="27">
        <v>0</v>
      </c>
      <c r="I45" s="27">
        <v>119723</v>
      </c>
      <c r="J45" s="27">
        <v>53412</v>
      </c>
      <c r="K45" s="27">
        <v>5018551</v>
      </c>
      <c r="L45" s="27">
        <v>2701734</v>
      </c>
      <c r="M45" s="27">
        <v>0</v>
      </c>
      <c r="N45" s="27">
        <v>6802976</v>
      </c>
      <c r="O45" s="27">
        <v>1127287</v>
      </c>
      <c r="P45" s="27">
        <v>797093</v>
      </c>
      <c r="Q45" s="27">
        <v>13138</v>
      </c>
    </row>
    <row r="46" spans="1:19" ht="17.100000000000001" customHeight="1" x14ac:dyDescent="0.25">
      <c r="A46" s="10">
        <v>26</v>
      </c>
      <c r="B46" s="12" t="s">
        <v>20</v>
      </c>
      <c r="C46" s="26">
        <f>SUM(D46:E46)</f>
        <v>3334613038</v>
      </c>
      <c r="D46" s="26">
        <v>28250790</v>
      </c>
      <c r="E46" s="26">
        <f t="shared" ref="E46:E50" si="40">SUM(F46:Q46)</f>
        <v>3306362248</v>
      </c>
      <c r="F46" s="26">
        <v>918522438</v>
      </c>
      <c r="G46" s="26">
        <v>489508904</v>
      </c>
      <c r="H46" s="26">
        <v>0</v>
      </c>
      <c r="I46" s="26">
        <v>16276979</v>
      </c>
      <c r="J46" s="26">
        <v>5847696</v>
      </c>
      <c r="K46" s="26">
        <v>279487125</v>
      </c>
      <c r="L46" s="26">
        <v>132438921</v>
      </c>
      <c r="M46" s="26">
        <v>0</v>
      </c>
      <c r="N46" s="26">
        <v>1168444379</v>
      </c>
      <c r="O46" s="26">
        <v>85338689</v>
      </c>
      <c r="P46" s="26">
        <v>136638280</v>
      </c>
      <c r="Q46" s="26">
        <v>73858837</v>
      </c>
      <c r="R46" s="5"/>
      <c r="S46" s="5"/>
    </row>
    <row r="47" spans="1:19" ht="17.100000000000001" customHeight="1" x14ac:dyDescent="0.25">
      <c r="A47" s="10">
        <v>27</v>
      </c>
      <c r="B47" s="12" t="s">
        <v>21</v>
      </c>
      <c r="C47" s="26">
        <f t="shared" ref="C47:C50" si="41">SUM(D47:E47)</f>
        <v>2928820040</v>
      </c>
      <c r="D47" s="26">
        <v>26038201</v>
      </c>
      <c r="E47" s="26">
        <f t="shared" si="40"/>
        <v>2902781839</v>
      </c>
      <c r="F47" s="26">
        <v>838495151</v>
      </c>
      <c r="G47" s="26">
        <v>490580195</v>
      </c>
      <c r="H47" s="26">
        <v>0</v>
      </c>
      <c r="I47" s="26">
        <v>11659251</v>
      </c>
      <c r="J47" s="26">
        <v>5645700</v>
      </c>
      <c r="K47" s="26">
        <v>244666879</v>
      </c>
      <c r="L47" s="26">
        <v>126253651</v>
      </c>
      <c r="M47" s="26">
        <v>0</v>
      </c>
      <c r="N47" s="26">
        <v>962640422</v>
      </c>
      <c r="O47" s="26">
        <v>47923142</v>
      </c>
      <c r="P47" s="26">
        <v>114768913</v>
      </c>
      <c r="Q47" s="26">
        <v>60148535</v>
      </c>
      <c r="R47" s="5"/>
      <c r="S47" s="5"/>
    </row>
    <row r="48" spans="1:19" ht="17.100000000000001" customHeight="1" x14ac:dyDescent="0.25">
      <c r="A48" s="10">
        <v>28</v>
      </c>
      <c r="B48" s="12" t="s">
        <v>24</v>
      </c>
      <c r="C48" s="26">
        <f t="shared" si="41"/>
        <v>30255530</v>
      </c>
      <c r="D48" s="26">
        <v>-106374</v>
      </c>
      <c r="E48" s="26">
        <f t="shared" si="40"/>
        <v>30361904</v>
      </c>
      <c r="F48" s="26">
        <v>24586175</v>
      </c>
      <c r="G48" s="26">
        <v>-19936</v>
      </c>
      <c r="H48" s="26">
        <v>0</v>
      </c>
      <c r="I48" s="26">
        <v>134941</v>
      </c>
      <c r="J48" s="26">
        <v>265219</v>
      </c>
      <c r="K48" s="26">
        <v>2506020</v>
      </c>
      <c r="L48" s="26">
        <v>-257468</v>
      </c>
      <c r="M48" s="26">
        <v>0</v>
      </c>
      <c r="N48" s="26">
        <v>2439429</v>
      </c>
      <c r="O48" s="26">
        <v>1249719</v>
      </c>
      <c r="P48" s="26">
        <v>-542195</v>
      </c>
      <c r="Q48" s="26">
        <v>0</v>
      </c>
      <c r="R48" s="5"/>
      <c r="S48" s="5"/>
    </row>
    <row r="49" spans="1:19" ht="17.100000000000001" customHeight="1" x14ac:dyDescent="0.25">
      <c r="A49" s="10">
        <v>29</v>
      </c>
      <c r="B49" s="12" t="s">
        <v>23</v>
      </c>
      <c r="C49" s="26">
        <f t="shared" si="41"/>
        <v>0</v>
      </c>
      <c r="D49" s="26">
        <v>0</v>
      </c>
      <c r="E49" s="26">
        <f t="shared" si="40"/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5"/>
      <c r="S49" s="5"/>
    </row>
    <row r="50" spans="1:19" ht="17.100000000000001" customHeight="1" x14ac:dyDescent="0.25">
      <c r="A50" s="10">
        <v>30</v>
      </c>
      <c r="B50" s="12" t="s">
        <v>22</v>
      </c>
      <c r="C50" s="26">
        <f t="shared" si="41"/>
        <v>0</v>
      </c>
      <c r="D50" s="26">
        <v>0</v>
      </c>
      <c r="E50" s="26">
        <f t="shared" si="40"/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5"/>
      <c r="S50" s="5"/>
    </row>
    <row r="51" spans="1:19" ht="17.100000000000001" customHeight="1" x14ac:dyDescent="0.25">
      <c r="A51" s="10">
        <v>31</v>
      </c>
      <c r="B51" s="12" t="s">
        <v>27</v>
      </c>
      <c r="C51" s="27">
        <f>C46+C48+C49-C44-C45-C47-C50</f>
        <v>171834175</v>
      </c>
      <c r="D51" s="27">
        <f t="shared" ref="D51:Q51" si="42">D46+D48+D49-D44-D45-D47-D50</f>
        <v>-1741908</v>
      </c>
      <c r="E51" s="27">
        <f t="shared" si="42"/>
        <v>173576083</v>
      </c>
      <c r="F51" s="27">
        <f t="shared" si="42"/>
        <v>3174004</v>
      </c>
      <c r="G51" s="27">
        <f t="shared" si="42"/>
        <v>-30062114</v>
      </c>
      <c r="H51" s="27">
        <f t="shared" si="42"/>
        <v>0</v>
      </c>
      <c r="I51" s="27">
        <f t="shared" si="42"/>
        <v>1836147</v>
      </c>
      <c r="J51" s="27">
        <f t="shared" si="42"/>
        <v>-80871</v>
      </c>
      <c r="K51" s="27">
        <f t="shared" si="42"/>
        <v>22655081</v>
      </c>
      <c r="L51" s="27">
        <f t="shared" ref="L51" si="43">L46+L48+L49-L44-L45-L47-L50</f>
        <v>-3794326</v>
      </c>
      <c r="M51" s="27">
        <f t="shared" si="42"/>
        <v>0</v>
      </c>
      <c r="N51" s="27">
        <f t="shared" si="42"/>
        <v>128453375</v>
      </c>
      <c r="O51" s="27">
        <f t="shared" si="42"/>
        <v>33741171</v>
      </c>
      <c r="P51" s="27">
        <f t="shared" si="42"/>
        <v>11198420</v>
      </c>
      <c r="Q51" s="27">
        <f t="shared" si="42"/>
        <v>6455196</v>
      </c>
      <c r="R51" s="5"/>
      <c r="S51" s="5"/>
    </row>
    <row r="52" spans="1:19" ht="17.100000000000001" customHeight="1" x14ac:dyDescent="0.25">
      <c r="A52" s="5"/>
      <c r="C52" s="15"/>
    </row>
    <row r="53" spans="1:19" ht="17.100000000000001" customHeight="1" x14ac:dyDescent="0.25">
      <c r="A53" s="5"/>
    </row>
    <row r="54" spans="1:19" ht="30.75" customHeight="1" x14ac:dyDescent="0.4">
      <c r="A54" s="5"/>
      <c r="B54" s="44" t="s">
        <v>55</v>
      </c>
    </row>
    <row r="55" spans="1:19" ht="17.100000000000001" customHeight="1" x14ac:dyDescent="0.25">
      <c r="A55" s="5"/>
    </row>
    <row r="56" spans="1:19" ht="17.100000000000001" customHeight="1" x14ac:dyDescent="0.25">
      <c r="A56" s="5"/>
    </row>
    <row r="57" spans="1:19" ht="17.100000000000001" customHeight="1" x14ac:dyDescent="0.25">
      <c r="A57" s="5"/>
    </row>
    <row r="58" spans="1:19" ht="17.100000000000001" hidden="1" customHeight="1" x14ac:dyDescent="0.25">
      <c r="A58" s="5"/>
    </row>
    <row r="59" spans="1:19" ht="17.100000000000001" hidden="1" customHeight="1" x14ac:dyDescent="0.25">
      <c r="A59" s="5"/>
    </row>
    <row r="60" spans="1:19" ht="17.100000000000001" hidden="1" customHeight="1" x14ac:dyDescent="0.25">
      <c r="A60" s="5"/>
    </row>
    <row r="61" spans="1:19" ht="17.100000000000001" hidden="1" customHeight="1" x14ac:dyDescent="0.25"/>
    <row r="62" spans="1:19" ht="17.100000000000001" hidden="1" customHeight="1" x14ac:dyDescent="0.25"/>
  </sheetData>
  <pageMargins left="0.45" right="0.45" top="0.75" bottom="0.75" header="0.3" footer="0.3"/>
  <pageSetup paperSize="5" scale="57" orientation="landscape" r:id="rId1"/>
  <rowBreaks count="1" manualBreakCount="1">
    <brk id="31" max="16383" man="1"/>
  </rowBreaks>
  <ignoredErrors>
    <ignoredError sqref="C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A15" sqref="A15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2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50.25" x14ac:dyDescent="0.3">
      <c r="A2" s="23" t="s">
        <v>38</v>
      </c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8.75" x14ac:dyDescent="0.3">
      <c r="A3" s="23"/>
      <c r="B3" s="1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8.75" x14ac:dyDescent="0.3">
      <c r="A4" s="23" t="s">
        <v>37</v>
      </c>
      <c r="B4" s="20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  <c r="O4" s="17"/>
      <c r="P4" s="17"/>
      <c r="Q4" s="17"/>
      <c r="R4" s="17"/>
      <c r="S4" s="17"/>
    </row>
    <row r="5" spans="1:19" ht="18.75" x14ac:dyDescent="0.3">
      <c r="A5" s="23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7"/>
      <c r="O5" s="17"/>
      <c r="P5" s="17"/>
      <c r="Q5" s="17"/>
      <c r="R5" s="17"/>
      <c r="S5" s="17"/>
    </row>
    <row r="6" spans="1:19" ht="33.75" x14ac:dyDescent="0.3">
      <c r="A6" s="23" t="s">
        <v>31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7"/>
      <c r="O6" s="17"/>
      <c r="P6" s="17"/>
      <c r="Q6" s="17"/>
      <c r="R6" s="17"/>
      <c r="S6" s="17"/>
    </row>
    <row r="7" spans="1:19" ht="18.75" x14ac:dyDescent="0.3">
      <c r="A7" s="2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7"/>
      <c r="O7" s="17"/>
      <c r="P7" s="17"/>
      <c r="Q7" s="17"/>
      <c r="R7" s="17"/>
      <c r="S7" s="17"/>
    </row>
    <row r="8" spans="1:19" ht="83.25" x14ac:dyDescent="0.3">
      <c r="A8" s="23" t="s">
        <v>32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7"/>
      <c r="O8" s="17"/>
      <c r="P8" s="17"/>
      <c r="Q8" s="17"/>
      <c r="R8" s="17"/>
      <c r="S8" s="17"/>
    </row>
    <row r="9" spans="1:19" ht="18.75" x14ac:dyDescent="0.3">
      <c r="A9" s="2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7"/>
      <c r="O9" s="17"/>
      <c r="P9" s="17"/>
      <c r="Q9" s="17"/>
      <c r="R9" s="17"/>
      <c r="S9" s="17"/>
    </row>
    <row r="10" spans="1:19" ht="18.75" x14ac:dyDescent="0.3">
      <c r="A10" s="23" t="s">
        <v>36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7"/>
      <c r="O10" s="17"/>
      <c r="P10" s="17"/>
      <c r="Q10" s="17"/>
      <c r="R10" s="17"/>
      <c r="S10" s="17"/>
    </row>
    <row r="11" spans="1:19" ht="18.75" x14ac:dyDescent="0.3">
      <c r="A11" s="23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7"/>
      <c r="O11" s="17"/>
      <c r="P11" s="17"/>
      <c r="Q11" s="17"/>
      <c r="R11" s="17"/>
      <c r="S11" s="17"/>
    </row>
    <row r="12" spans="1:19" ht="33.75" x14ac:dyDescent="0.3">
      <c r="A12" s="23" t="s">
        <v>33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7"/>
      <c r="O12" s="17"/>
      <c r="P12" s="17"/>
      <c r="Q12" s="17"/>
      <c r="R12" s="17"/>
      <c r="S12" s="17"/>
    </row>
    <row r="13" spans="1:19" ht="18.75" x14ac:dyDescent="0.3">
      <c r="A13" s="2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7"/>
      <c r="O13" s="17"/>
      <c r="P13" s="17"/>
      <c r="Q13" s="17"/>
      <c r="R13" s="17"/>
      <c r="S13" s="17"/>
    </row>
    <row r="14" spans="1:19" ht="18.75" x14ac:dyDescent="0.3">
      <c r="A14" s="23" t="s">
        <v>34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7"/>
      <c r="O14" s="17"/>
      <c r="P14" s="17"/>
      <c r="Q14" s="17"/>
      <c r="R14" s="17"/>
      <c r="S14" s="17"/>
    </row>
    <row r="15" spans="1:19" ht="18.75" x14ac:dyDescent="0.3">
      <c r="A15" s="2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7"/>
      <c r="O15" s="17"/>
      <c r="P15" s="17"/>
      <c r="Q15" s="17"/>
      <c r="R15" s="17"/>
      <c r="S15" s="17"/>
    </row>
    <row r="16" spans="1:19" ht="33.75" x14ac:dyDescent="0.3">
      <c r="A16" s="23" t="s">
        <v>35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7"/>
      <c r="O16" s="17"/>
      <c r="P16" s="17"/>
      <c r="Q16" s="17"/>
      <c r="R16" s="17"/>
      <c r="S16" s="17"/>
    </row>
    <row r="17" spans="1:19" ht="18.75" x14ac:dyDescent="0.3">
      <c r="A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7"/>
      <c r="O17" s="17"/>
      <c r="P17" s="17"/>
      <c r="Q17" s="17"/>
      <c r="R17" s="17"/>
      <c r="S17" s="17"/>
    </row>
    <row r="18" spans="1:19" ht="18.75" x14ac:dyDescent="0.3">
      <c r="A18" s="23" t="s">
        <v>28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9" ht="18.75" x14ac:dyDescent="0.3">
      <c r="A19" s="23" t="s">
        <v>29</v>
      </c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9" ht="18.75" x14ac:dyDescent="0.3">
      <c r="A20" s="21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9" ht="18.75" x14ac:dyDescent="0.3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9" ht="18.75" x14ac:dyDescent="0.3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9" ht="18.75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9" ht="18.75" x14ac:dyDescent="0.3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</vt:lpstr>
      <vt:lpstr>Instructions</vt:lpstr>
      <vt:lpstr>Exhibit!Print_Area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 Partners, Inc. Reallocation of Expenses and Investment Income 2023 #1a </dc:title>
  <dc:subject>Supplemental</dc:subject>
  <dc:creator>MDH-MCS</dc:creator>
  <cp:lastModifiedBy>Foster, Morgan (MDH)</cp:lastModifiedBy>
  <cp:lastPrinted>2020-03-05T21:46:53Z</cp:lastPrinted>
  <dcterms:created xsi:type="dcterms:W3CDTF">2012-01-17T23:30:56Z</dcterms:created>
  <dcterms:modified xsi:type="dcterms:W3CDTF">2024-05-01T02:23:45Z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